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268" windowWidth="15480" windowHeight="8952" tabRatio="774"/>
  </bookViews>
  <sheets>
    <sheet name="1.M.Konszolídált mérleg" sheetId="42" r:id="rId1"/>
    <sheet name="2.M.Konsz. eredmény kimut." sheetId="43" r:id="rId2"/>
    <sheet name="3. Vagyonkimutatás" sheetId="37" r:id="rId3"/>
    <sheet name="4.M.Önkorm. mérleg" sheetId="38" r:id="rId4"/>
    <sheet name="5.M.Önkorm.maradványkimutatás" sheetId="39" r:id="rId5"/>
    <sheet name="6.M.Önkorm.eredmény kimutatás" sheetId="41" r:id="rId6"/>
    <sheet name="7.Önkorm.pénzeszköz változás " sheetId="44" r:id="rId7"/>
    <sheet name="8. Önk.bevételek-kiad.alakulása" sheetId="31" r:id="rId8"/>
    <sheet name="9. Önkorm.bevételek" sheetId="22" r:id="rId9"/>
    <sheet name="10. Önkorm.kiadások" sheetId="28" r:id="rId10"/>
    <sheet name="11. melléklet Cofog" sheetId="56" r:id="rId11"/>
    <sheet name="12. Önkorm.tartalék" sheetId="32" r:id="rId12"/>
    <sheet name="13. Önkorm.felhalm.kiad." sheetId="35" r:id="rId13"/>
    <sheet name="14. Közv.támog" sheetId="36" r:id="rId14"/>
    <sheet name="15. Hivatal kv-i mérleg" sheetId="45" r:id="rId15"/>
    <sheet name="16. Hivatal kiadások teleph." sheetId="46" r:id="rId16"/>
    <sheet name="17. Hivatal Mérleg" sheetId="47" r:id="rId17"/>
    <sheet name="18. Hivatal maradvány" sheetId="48" r:id="rId18"/>
    <sheet name="19. Hivatal eredménykimutatás" sheetId="49" r:id="rId19"/>
  </sheets>
  <externalReferences>
    <externalReference r:id="rId20"/>
  </externalReferences>
  <definedNames>
    <definedName name="_xlnm.Print_Titles" localSheetId="8">'9. Önkorm.bevételek'!$1:$4</definedName>
    <definedName name="_xlnm.Print_Area" localSheetId="8">'9. Önkorm.bevételek'!$A$1:$L$94</definedName>
  </definedNames>
  <calcPr calcId="145621" fullCalcOnLoad="1"/>
</workbook>
</file>

<file path=xl/calcChain.xml><?xml version="1.0" encoding="utf-8"?>
<calcChain xmlns="http://schemas.openxmlformats.org/spreadsheetml/2006/main">
  <c r="D58" i="37" l="1"/>
  <c r="E58" i="37"/>
  <c r="N141" i="28"/>
  <c r="M141" i="28"/>
  <c r="L141" i="28"/>
  <c r="L143" i="28"/>
  <c r="K141" i="28"/>
  <c r="J141" i="28"/>
  <c r="E141" i="28"/>
  <c r="I141" i="28"/>
  <c r="I143" i="28"/>
  <c r="H141" i="28"/>
  <c r="G141" i="28"/>
  <c r="F141" i="28"/>
  <c r="E21" i="28"/>
  <c r="E17" i="28"/>
  <c r="E13" i="28"/>
  <c r="E9" i="28"/>
  <c r="E6" i="28"/>
  <c r="E5" i="28"/>
  <c r="E53" i="28"/>
  <c r="E140" i="28"/>
  <c r="M127" i="28"/>
  <c r="E116" i="28"/>
  <c r="E89" i="28"/>
  <c r="E69" i="28"/>
  <c r="E52" i="28"/>
  <c r="E50" i="28"/>
  <c r="E49" i="28"/>
  <c r="E48" i="28"/>
  <c r="K43" i="28"/>
  <c r="L35" i="28"/>
  <c r="K35" i="28"/>
  <c r="H35" i="28"/>
  <c r="G35" i="28"/>
  <c r="N23" i="28"/>
  <c r="E19" i="28"/>
  <c r="E15" i="28"/>
  <c r="E18" i="28"/>
  <c r="E16" i="28"/>
  <c r="J19" i="28"/>
  <c r="L15" i="28"/>
  <c r="K15" i="28"/>
  <c r="H15" i="28"/>
  <c r="H11" i="28"/>
  <c r="D5" i="32"/>
  <c r="I641" i="56"/>
  <c r="J641" i="56"/>
  <c r="J643" i="56"/>
  <c r="J644" i="56"/>
  <c r="J647" i="56"/>
  <c r="I642" i="56"/>
  <c r="J642" i="56"/>
  <c r="E643" i="56"/>
  <c r="E644" i="56"/>
  <c r="L247" i="56"/>
  <c r="L246" i="56"/>
  <c r="L245" i="56"/>
  <c r="L243" i="56"/>
  <c r="L223" i="56"/>
  <c r="L213" i="56"/>
  <c r="L212" i="56"/>
  <c r="L209" i="56"/>
  <c r="L208" i="56"/>
  <c r="L206" i="56"/>
  <c r="L205" i="56"/>
  <c r="L204" i="56"/>
  <c r="L203" i="56"/>
  <c r="L192" i="56"/>
  <c r="L188" i="56"/>
  <c r="L167" i="56"/>
  <c r="L166" i="56"/>
  <c r="L165" i="56"/>
  <c r="L164" i="56"/>
  <c r="L163" i="56"/>
  <c r="L161" i="56"/>
  <c r="L160" i="56"/>
  <c r="L159" i="56"/>
  <c r="L158" i="56"/>
  <c r="L156" i="56"/>
  <c r="L155" i="56"/>
  <c r="L154" i="56"/>
  <c r="L132" i="56"/>
  <c r="L131" i="56"/>
  <c r="L119" i="56"/>
  <c r="L93" i="56"/>
  <c r="L92" i="56"/>
  <c r="L90" i="56"/>
  <c r="L89" i="56"/>
  <c r="L88" i="56"/>
  <c r="L74" i="56"/>
  <c r="L72" i="56"/>
  <c r="L70" i="56"/>
  <c r="L69" i="56"/>
  <c r="L66" i="56"/>
  <c r="K490" i="56"/>
  <c r="K496" i="56"/>
  <c r="K625" i="56"/>
  <c r="K627" i="56"/>
  <c r="K597" i="56"/>
  <c r="K593" i="56"/>
  <c r="K519" i="56"/>
  <c r="K514" i="56"/>
  <c r="K509" i="56"/>
  <c r="K516" i="56"/>
  <c r="K503" i="56"/>
  <c r="K498" i="56"/>
  <c r="K434" i="56"/>
  <c r="K435" i="56"/>
  <c r="K428" i="56"/>
  <c r="K425" i="56"/>
  <c r="K422" i="56"/>
  <c r="K407" i="56"/>
  <c r="K385" i="56"/>
  <c r="K380" i="56"/>
  <c r="K377" i="56"/>
  <c r="K375" i="56"/>
  <c r="K362" i="56"/>
  <c r="K359" i="56"/>
  <c r="K356" i="56"/>
  <c r="K354" i="56"/>
  <c r="K350" i="56"/>
  <c r="K347" i="56"/>
  <c r="K343" i="56"/>
  <c r="K339" i="56"/>
  <c r="K308" i="56"/>
  <c r="K309" i="56"/>
  <c r="K298" i="56"/>
  <c r="K294" i="56"/>
  <c r="K290" i="56"/>
  <c r="K276" i="56"/>
  <c r="K295" i="56"/>
  <c r="K274" i="56"/>
  <c r="K258" i="56"/>
  <c r="K256" i="56"/>
  <c r="K252" i="56"/>
  <c r="K248" i="56"/>
  <c r="K244" i="56"/>
  <c r="K227" i="56"/>
  <c r="K225" i="56"/>
  <c r="K228" i="56"/>
  <c r="K229" i="56"/>
  <c r="L229" i="56"/>
  <c r="K214" i="56"/>
  <c r="K210" i="56"/>
  <c r="K207" i="56"/>
  <c r="K193" i="56"/>
  <c r="K194" i="56"/>
  <c r="K195" i="56"/>
  <c r="K191" i="56"/>
  <c r="K174" i="56"/>
  <c r="K171" i="56"/>
  <c r="K168" i="56"/>
  <c r="K162" i="56"/>
  <c r="K157" i="56"/>
  <c r="K134" i="56"/>
  <c r="K122" i="56"/>
  <c r="K100" i="56"/>
  <c r="K97" i="56"/>
  <c r="K91" i="56"/>
  <c r="K75" i="56"/>
  <c r="K73" i="56"/>
  <c r="K68" i="56"/>
  <c r="K16" i="56"/>
  <c r="K24" i="56"/>
  <c r="K27" i="56"/>
  <c r="K37" i="56"/>
  <c r="K40" i="56"/>
  <c r="K44" i="56"/>
  <c r="K49" i="56"/>
  <c r="K53" i="56"/>
  <c r="K272" i="56"/>
  <c r="I122" i="56"/>
  <c r="H122" i="56"/>
  <c r="K110" i="56"/>
  <c r="I110" i="56"/>
  <c r="J109" i="56"/>
  <c r="L109" i="56"/>
  <c r="L47" i="56"/>
  <c r="L46" i="56"/>
  <c r="L51" i="56"/>
  <c r="L52" i="56"/>
  <c r="L50" i="56"/>
  <c r="K589" i="56"/>
  <c r="K133" i="56"/>
  <c r="L32" i="56"/>
  <c r="L56" i="56"/>
  <c r="L43" i="56"/>
  <c r="L42" i="56"/>
  <c r="L39" i="56"/>
  <c r="L38" i="56"/>
  <c r="L35" i="56"/>
  <c r="L34" i="56"/>
  <c r="L31" i="56"/>
  <c r="L29" i="56"/>
  <c r="L28" i="56"/>
  <c r="L25" i="56"/>
  <c r="L23" i="56"/>
  <c r="L22" i="56"/>
  <c r="L21" i="56"/>
  <c r="L15" i="56"/>
  <c r="L14" i="56"/>
  <c r="L13" i="56"/>
  <c r="K12" i="56"/>
  <c r="L11" i="56"/>
  <c r="J626" i="56"/>
  <c r="J625" i="56"/>
  <c r="H625" i="56"/>
  <c r="H627" i="56"/>
  <c r="E625" i="56"/>
  <c r="E627" i="56"/>
  <c r="I624" i="56"/>
  <c r="I623" i="56"/>
  <c r="I622" i="56"/>
  <c r="I621" i="56"/>
  <c r="I620" i="56"/>
  <c r="H609" i="56"/>
  <c r="E609" i="56"/>
  <c r="E608" i="56"/>
  <c r="E599" i="56"/>
  <c r="E598" i="56"/>
  <c r="H597" i="56"/>
  <c r="I596" i="56"/>
  <c r="I595" i="56"/>
  <c r="I594" i="56"/>
  <c r="J593" i="56"/>
  <c r="H593" i="56"/>
  <c r="I592" i="56"/>
  <c r="E592" i="56"/>
  <c r="I591" i="56"/>
  <c r="E591" i="56"/>
  <c r="I590" i="56"/>
  <c r="E590" i="56"/>
  <c r="J589" i="56"/>
  <c r="E589" i="56"/>
  <c r="H585" i="56"/>
  <c r="H589" i="56"/>
  <c r="H598" i="56"/>
  <c r="H599" i="56"/>
  <c r="E574" i="56"/>
  <c r="H573" i="56"/>
  <c r="E573" i="56"/>
  <c r="I572" i="56"/>
  <c r="I573" i="56"/>
  <c r="I571" i="56"/>
  <c r="E563" i="56"/>
  <c r="H562" i="56"/>
  <c r="H563" i="56"/>
  <c r="E562" i="56"/>
  <c r="J551" i="56"/>
  <c r="H551" i="56"/>
  <c r="H552" i="56"/>
  <c r="J552" i="56"/>
  <c r="E551" i="56"/>
  <c r="E552" i="56"/>
  <c r="I550" i="56"/>
  <c r="I551" i="56"/>
  <c r="I552" i="56"/>
  <c r="E541" i="56"/>
  <c r="H540" i="56"/>
  <c r="H541" i="56"/>
  <c r="J541" i="56"/>
  <c r="E540" i="56"/>
  <c r="J539" i="56"/>
  <c r="H531" i="56"/>
  <c r="E531" i="56"/>
  <c r="H530" i="56"/>
  <c r="E530" i="56"/>
  <c r="I519" i="56"/>
  <c r="J519" i="56"/>
  <c r="J518" i="56"/>
  <c r="J517" i="56"/>
  <c r="H514" i="56"/>
  <c r="E514" i="56"/>
  <c r="E516" i="56"/>
  <c r="E520" i="56"/>
  <c r="I513" i="56"/>
  <c r="I512" i="56"/>
  <c r="I511" i="56"/>
  <c r="I510" i="56"/>
  <c r="H509" i="56"/>
  <c r="E509" i="56"/>
  <c r="I508" i="56"/>
  <c r="I507" i="56"/>
  <c r="I506" i="56"/>
  <c r="I505" i="56"/>
  <c r="I504" i="56"/>
  <c r="H503" i="56"/>
  <c r="I502" i="56"/>
  <c r="E502" i="56"/>
  <c r="I501" i="56"/>
  <c r="I503" i="56"/>
  <c r="J503" i="56"/>
  <c r="E501" i="56"/>
  <c r="I500" i="56"/>
  <c r="E500" i="56"/>
  <c r="J498" i="56"/>
  <c r="H498" i="56"/>
  <c r="E498" i="56"/>
  <c r="I497" i="56"/>
  <c r="I498" i="56"/>
  <c r="I499" i="56"/>
  <c r="H496" i="56"/>
  <c r="H499" i="56"/>
  <c r="E496" i="56"/>
  <c r="I495" i="56"/>
  <c r="I494" i="56"/>
  <c r="I493" i="56"/>
  <c r="I492" i="56"/>
  <c r="I491" i="56"/>
  <c r="I490" i="56"/>
  <c r="H481" i="56"/>
  <c r="E481" i="56"/>
  <c r="I480" i="56"/>
  <c r="H480" i="56"/>
  <c r="E480" i="56"/>
  <c r="J479" i="56"/>
  <c r="H469" i="56"/>
  <c r="E469" i="56"/>
  <c r="E468" i="56"/>
  <c r="E458" i="56"/>
  <c r="H457" i="56"/>
  <c r="H458" i="56"/>
  <c r="E457" i="56"/>
  <c r="J455" i="56"/>
  <c r="J454" i="56"/>
  <c r="J453" i="56"/>
  <c r="J452" i="56"/>
  <c r="J451" i="56"/>
  <c r="J450" i="56"/>
  <c r="J449" i="56"/>
  <c r="J448" i="56"/>
  <c r="J447" i="56"/>
  <c r="J446" i="56"/>
  <c r="J445" i="56"/>
  <c r="J444" i="56"/>
  <c r="E435" i="56"/>
  <c r="J434" i="56"/>
  <c r="I433" i="56"/>
  <c r="I432" i="56"/>
  <c r="I431" i="56"/>
  <c r="I430" i="56"/>
  <c r="I434" i="56"/>
  <c r="H428" i="56"/>
  <c r="I427" i="56"/>
  <c r="I426" i="56"/>
  <c r="H425" i="56"/>
  <c r="E425" i="56"/>
  <c r="I424" i="56"/>
  <c r="I425" i="56"/>
  <c r="J425" i="56"/>
  <c r="I423" i="56"/>
  <c r="E422" i="56"/>
  <c r="J421" i="56"/>
  <c r="H421" i="56"/>
  <c r="I420" i="56"/>
  <c r="I419" i="56"/>
  <c r="I418" i="56"/>
  <c r="I417" i="56"/>
  <c r="I416" i="56"/>
  <c r="I415" i="56"/>
  <c r="I414" i="56"/>
  <c r="I413" i="56"/>
  <c r="J412" i="56"/>
  <c r="I412" i="56"/>
  <c r="H412" i="56"/>
  <c r="I411" i="56"/>
  <c r="I410" i="56"/>
  <c r="I409" i="56"/>
  <c r="I408" i="56"/>
  <c r="I422" i="56"/>
  <c r="H407" i="56"/>
  <c r="E407" i="56"/>
  <c r="E426" i="56"/>
  <c r="J405" i="56"/>
  <c r="J406" i="56"/>
  <c r="I401" i="56"/>
  <c r="H400" i="56"/>
  <c r="H398" i="56"/>
  <c r="E398" i="56"/>
  <c r="E399" i="56"/>
  <c r="E400" i="56"/>
  <c r="H396" i="56"/>
  <c r="E396" i="56"/>
  <c r="J385" i="56"/>
  <c r="H385" i="56"/>
  <c r="I384" i="56"/>
  <c r="I383" i="56"/>
  <c r="I385" i="56"/>
  <c r="I386" i="56"/>
  <c r="E383" i="56"/>
  <c r="E385" i="56"/>
  <c r="E386" i="56"/>
  <c r="H382" i="56"/>
  <c r="E382" i="56"/>
  <c r="I381" i="56"/>
  <c r="I382" i="56"/>
  <c r="J382" i="56"/>
  <c r="H380" i="56"/>
  <c r="I379" i="56"/>
  <c r="I380" i="56"/>
  <c r="J380" i="56"/>
  <c r="I378" i="56"/>
  <c r="H377" i="56"/>
  <c r="I376" i="56"/>
  <c r="I377" i="56"/>
  <c r="J375" i="56"/>
  <c r="H375" i="56"/>
  <c r="E375" i="56"/>
  <c r="E376" i="56"/>
  <c r="E377" i="56"/>
  <c r="E387" i="56"/>
  <c r="I374" i="56"/>
  <c r="I375" i="56"/>
  <c r="I365" i="56"/>
  <c r="H365" i="56"/>
  <c r="H362" i="56"/>
  <c r="E362" i="56"/>
  <c r="I361" i="56"/>
  <c r="I362" i="56"/>
  <c r="H359" i="56"/>
  <c r="I358" i="56"/>
  <c r="I357" i="56"/>
  <c r="I359" i="56"/>
  <c r="H356" i="56"/>
  <c r="E356" i="56"/>
  <c r="I355" i="56"/>
  <c r="I356" i="56"/>
  <c r="H354" i="56"/>
  <c r="E354" i="56"/>
  <c r="I353" i="56"/>
  <c r="I352" i="56"/>
  <c r="I351" i="56"/>
  <c r="H350" i="56"/>
  <c r="E350" i="56"/>
  <c r="I349" i="56"/>
  <c r="I350" i="56"/>
  <c r="J348" i="56"/>
  <c r="J350" i="56"/>
  <c r="H347" i="56"/>
  <c r="J347" i="56"/>
  <c r="E347" i="56"/>
  <c r="I346" i="56"/>
  <c r="I345" i="56"/>
  <c r="I344" i="56"/>
  <c r="H343" i="56"/>
  <c r="I342" i="56"/>
  <c r="E342" i="56"/>
  <c r="I341" i="56"/>
  <c r="E341" i="56"/>
  <c r="E343" i="56"/>
  <c r="E366" i="56"/>
  <c r="I340" i="56"/>
  <c r="I343" i="56"/>
  <c r="J343" i="56"/>
  <c r="E340" i="56"/>
  <c r="H339" i="56"/>
  <c r="E339" i="56"/>
  <c r="J338" i="56"/>
  <c r="J337" i="56"/>
  <c r="I336" i="56"/>
  <c r="J335" i="56"/>
  <c r="J334" i="56"/>
  <c r="J333" i="56"/>
  <c r="I332" i="56"/>
  <c r="I327" i="56"/>
  <c r="I333" i="56"/>
  <c r="I339" i="56"/>
  <c r="I366" i="56"/>
  <c r="H319" i="56"/>
  <c r="E319" i="56"/>
  <c r="H318" i="56"/>
  <c r="E318" i="56"/>
  <c r="I317" i="56"/>
  <c r="I318" i="56"/>
  <c r="I319" i="56"/>
  <c r="E309" i="56"/>
  <c r="J308" i="56"/>
  <c r="J309" i="56"/>
  <c r="H308" i="56"/>
  <c r="H309" i="56"/>
  <c r="E308" i="56"/>
  <c r="I307" i="56"/>
  <c r="I308" i="56"/>
  <c r="I309" i="56"/>
  <c r="J298" i="56"/>
  <c r="I298" i="56"/>
  <c r="I297" i="56"/>
  <c r="I296" i="56"/>
  <c r="H294" i="56"/>
  <c r="J294" i="56"/>
  <c r="I293" i="56"/>
  <c r="I292" i="56"/>
  <c r="I291" i="56"/>
  <c r="I294" i="56"/>
  <c r="E291" i="56"/>
  <c r="E294" i="56"/>
  <c r="J290" i="56"/>
  <c r="H290" i="56"/>
  <c r="E290" i="56"/>
  <c r="I289" i="56"/>
  <c r="I288" i="56"/>
  <c r="I286" i="56"/>
  <c r="I285" i="56"/>
  <c r="I284" i="56"/>
  <c r="I283" i="56"/>
  <c r="I282" i="56"/>
  <c r="I281" i="56"/>
  <c r="I280" i="56"/>
  <c r="I279" i="56"/>
  <c r="I278" i="56"/>
  <c r="I277" i="56"/>
  <c r="I290" i="56"/>
  <c r="J276" i="56"/>
  <c r="H276" i="56"/>
  <c r="E276" i="56"/>
  <c r="E295" i="56"/>
  <c r="E299" i="56"/>
  <c r="I275" i="56"/>
  <c r="I276" i="56"/>
  <c r="I295" i="56"/>
  <c r="I299" i="56"/>
  <c r="I274" i="56"/>
  <c r="J274" i="56"/>
  <c r="J273" i="56"/>
  <c r="I272" i="56"/>
  <c r="J271" i="56"/>
  <c r="J272" i="56"/>
  <c r="H258" i="56"/>
  <c r="I257" i="56"/>
  <c r="I258" i="56"/>
  <c r="J258" i="56"/>
  <c r="E257" i="56"/>
  <c r="E258" i="56"/>
  <c r="E259" i="56"/>
  <c r="E260" i="56"/>
  <c r="H256" i="56"/>
  <c r="E256" i="56"/>
  <c r="I255" i="56"/>
  <c r="I254" i="56"/>
  <c r="I253" i="56"/>
  <c r="I256" i="56"/>
  <c r="J256" i="56"/>
  <c r="H252" i="56"/>
  <c r="E252" i="56"/>
  <c r="I251" i="56"/>
  <c r="I250" i="56"/>
  <c r="I249" i="56"/>
  <c r="H248" i="56"/>
  <c r="I247" i="56"/>
  <c r="E247" i="56"/>
  <c r="I246" i="56"/>
  <c r="E246" i="56"/>
  <c r="I245" i="56"/>
  <c r="E245" i="56"/>
  <c r="H244" i="56"/>
  <c r="E244" i="56"/>
  <c r="I243" i="56"/>
  <c r="I244" i="56"/>
  <c r="J244" i="56"/>
  <c r="J242" i="56"/>
  <c r="L242" i="56"/>
  <c r="J241" i="56"/>
  <c r="L241" i="56"/>
  <c r="J240" i="56"/>
  <c r="L240" i="56"/>
  <c r="J227" i="56"/>
  <c r="J228" i="56"/>
  <c r="J229" i="56"/>
  <c r="H227" i="56"/>
  <c r="I226" i="56"/>
  <c r="I227" i="56"/>
  <c r="E226" i="56"/>
  <c r="E227" i="56"/>
  <c r="J225" i="56"/>
  <c r="H225" i="56"/>
  <c r="E225" i="56"/>
  <c r="E228" i="56"/>
  <c r="E229" i="56"/>
  <c r="I224" i="56"/>
  <c r="I223" i="56"/>
  <c r="I213" i="56"/>
  <c r="I212" i="56"/>
  <c r="I214" i="56"/>
  <c r="J214" i="56"/>
  <c r="L225" i="56"/>
  <c r="J210" i="56"/>
  <c r="J211" i="56"/>
  <c r="H210" i="56"/>
  <c r="I209" i="56"/>
  <c r="I208" i="56"/>
  <c r="I210" i="56"/>
  <c r="J207" i="56"/>
  <c r="H207" i="56"/>
  <c r="H211" i="56"/>
  <c r="H215" i="56"/>
  <c r="E207" i="56"/>
  <c r="E208" i="56"/>
  <c r="E210" i="56"/>
  <c r="I206" i="56"/>
  <c r="I205" i="56"/>
  <c r="I207" i="56"/>
  <c r="I204" i="56"/>
  <c r="I203" i="56"/>
  <c r="H193" i="56"/>
  <c r="I192" i="56"/>
  <c r="I193" i="56"/>
  <c r="J193" i="56"/>
  <c r="L193" i="56"/>
  <c r="H191" i="56"/>
  <c r="H194" i="56"/>
  <c r="E191" i="56"/>
  <c r="J190" i="56"/>
  <c r="J189" i="56"/>
  <c r="I188" i="56"/>
  <c r="I191" i="56"/>
  <c r="I194" i="56"/>
  <c r="J194" i="56"/>
  <c r="H186" i="56"/>
  <c r="E186" i="56"/>
  <c r="E192" i="56"/>
  <c r="E193" i="56"/>
  <c r="E175" i="56"/>
  <c r="I174" i="56"/>
  <c r="J174" i="56"/>
  <c r="L174" i="56"/>
  <c r="J173" i="56"/>
  <c r="L173" i="56"/>
  <c r="J172" i="56"/>
  <c r="L172" i="56"/>
  <c r="I171" i="56"/>
  <c r="J171" i="56"/>
  <c r="J170" i="56"/>
  <c r="L170" i="56"/>
  <c r="J169" i="56"/>
  <c r="L169" i="56"/>
  <c r="I167" i="56"/>
  <c r="I166" i="56"/>
  <c r="I165" i="56"/>
  <c r="I164" i="56"/>
  <c r="I163" i="56"/>
  <c r="J162" i="56"/>
  <c r="H162" i="56"/>
  <c r="I161" i="56"/>
  <c r="I160" i="56"/>
  <c r="I159" i="56"/>
  <c r="I158" i="56"/>
  <c r="J157" i="56"/>
  <c r="H157" i="56"/>
  <c r="H175" i="56"/>
  <c r="E157" i="56"/>
  <c r="E158" i="56"/>
  <c r="E162" i="56"/>
  <c r="I156" i="56"/>
  <c r="I155" i="56"/>
  <c r="I154" i="56"/>
  <c r="I157" i="56"/>
  <c r="I175" i="56"/>
  <c r="E146" i="56"/>
  <c r="H145" i="56"/>
  <c r="H146" i="56"/>
  <c r="H143" i="56"/>
  <c r="E143" i="56"/>
  <c r="E144" i="56"/>
  <c r="E145" i="56"/>
  <c r="E134" i="56"/>
  <c r="J133" i="56"/>
  <c r="J134" i="56"/>
  <c r="H133" i="56"/>
  <c r="H134" i="56"/>
  <c r="E133" i="56"/>
  <c r="I132" i="56"/>
  <c r="I131" i="56"/>
  <c r="I133" i="56"/>
  <c r="I134" i="56"/>
  <c r="J130" i="56"/>
  <c r="L130" i="56"/>
  <c r="J120" i="56"/>
  <c r="J122" i="56"/>
  <c r="L122" i="56"/>
  <c r="E101" i="56"/>
  <c r="I100" i="56"/>
  <c r="H100" i="56"/>
  <c r="J99" i="56"/>
  <c r="L99" i="56"/>
  <c r="J98" i="56"/>
  <c r="L98" i="56"/>
  <c r="J97" i="56"/>
  <c r="L97" i="56"/>
  <c r="H97" i="56"/>
  <c r="H101" i="56"/>
  <c r="I96" i="56"/>
  <c r="I95" i="56"/>
  <c r="I94" i="56"/>
  <c r="I93" i="56"/>
  <c r="I92" i="56"/>
  <c r="I97" i="56"/>
  <c r="I101" i="56"/>
  <c r="J91" i="56"/>
  <c r="I91" i="56"/>
  <c r="I90" i="56"/>
  <c r="I89" i="56"/>
  <c r="I88" i="56"/>
  <c r="H79" i="56"/>
  <c r="J79" i="56"/>
  <c r="J78" i="56"/>
  <c r="J77" i="56"/>
  <c r="H75" i="56"/>
  <c r="I74" i="56"/>
  <c r="I75" i="56"/>
  <c r="J75" i="56"/>
  <c r="J73" i="56"/>
  <c r="H73" i="56"/>
  <c r="E73" i="56"/>
  <c r="I72" i="56"/>
  <c r="I71" i="56"/>
  <c r="I70" i="56"/>
  <c r="I69" i="56"/>
  <c r="I73" i="56"/>
  <c r="I76" i="56"/>
  <c r="J68" i="56"/>
  <c r="H68" i="56"/>
  <c r="H76" i="56"/>
  <c r="E68" i="56"/>
  <c r="I67" i="56"/>
  <c r="I68" i="56"/>
  <c r="I66" i="56"/>
  <c r="I56" i="56"/>
  <c r="J55" i="56"/>
  <c r="H55" i="56"/>
  <c r="I54" i="56"/>
  <c r="I55" i="56"/>
  <c r="J53" i="56"/>
  <c r="I52" i="56"/>
  <c r="I51" i="56"/>
  <c r="I53" i="56"/>
  <c r="I50" i="56"/>
  <c r="H49" i="56"/>
  <c r="E49" i="56"/>
  <c r="I48" i="56"/>
  <c r="I47" i="56"/>
  <c r="I46" i="56"/>
  <c r="I49" i="56"/>
  <c r="J44" i="56"/>
  <c r="H44" i="56"/>
  <c r="I43" i="56"/>
  <c r="I44" i="56"/>
  <c r="I42" i="56"/>
  <c r="I41" i="56"/>
  <c r="E41" i="56"/>
  <c r="E44" i="56"/>
  <c r="H40" i="56"/>
  <c r="E40" i="56"/>
  <c r="I39" i="56"/>
  <c r="I38" i="56"/>
  <c r="I40" i="56"/>
  <c r="E37" i="56"/>
  <c r="E45" i="56"/>
  <c r="J36" i="56"/>
  <c r="L36" i="56"/>
  <c r="H36" i="56"/>
  <c r="H37" i="56"/>
  <c r="H45" i="56"/>
  <c r="I35" i="56"/>
  <c r="I34" i="56"/>
  <c r="I33" i="56"/>
  <c r="I32" i="56"/>
  <c r="I31" i="56"/>
  <c r="I30" i="56"/>
  <c r="I29" i="56"/>
  <c r="I28" i="56"/>
  <c r="H27" i="56"/>
  <c r="I26" i="56"/>
  <c r="I25" i="56"/>
  <c r="I27" i="56"/>
  <c r="J27" i="56"/>
  <c r="L27" i="56"/>
  <c r="H24" i="56"/>
  <c r="I23" i="56"/>
  <c r="I22" i="56"/>
  <c r="I21" i="56"/>
  <c r="I24" i="56"/>
  <c r="J24" i="56"/>
  <c r="L24" i="56"/>
  <c r="H20" i="56"/>
  <c r="E20" i="56"/>
  <c r="I19" i="56"/>
  <c r="I18" i="56"/>
  <c r="I17" i="56"/>
  <c r="H16" i="56"/>
  <c r="I15" i="56"/>
  <c r="I14" i="56"/>
  <c r="I13" i="56"/>
  <c r="I16" i="56"/>
  <c r="J16" i="56"/>
  <c r="E13" i="56"/>
  <c r="E16" i="56"/>
  <c r="E12" i="56"/>
  <c r="I11" i="56"/>
  <c r="I10" i="56"/>
  <c r="I9" i="56"/>
  <c r="H8" i="56"/>
  <c r="I8" i="56"/>
  <c r="J7" i="56"/>
  <c r="J12" i="56"/>
  <c r="F20" i="35"/>
  <c r="F16" i="35"/>
  <c r="F22" i="35"/>
  <c r="E36" i="49"/>
  <c r="C36" i="49"/>
  <c r="C37" i="49"/>
  <c r="C44" i="49"/>
  <c r="E31" i="49"/>
  <c r="E37" i="49"/>
  <c r="E44" i="49"/>
  <c r="E23" i="49"/>
  <c r="C23" i="49"/>
  <c r="E19" i="49"/>
  <c r="C19" i="49"/>
  <c r="E14" i="49"/>
  <c r="C14" i="49"/>
  <c r="E7" i="49"/>
  <c r="C7" i="49"/>
  <c r="C9" i="48"/>
  <c r="C6" i="48"/>
  <c r="J14" i="46"/>
  <c r="J15" i="46"/>
  <c r="I14" i="46"/>
  <c r="H14" i="46"/>
  <c r="G14" i="46"/>
  <c r="F14" i="46"/>
  <c r="E14" i="46"/>
  <c r="J13" i="46"/>
  <c r="I13" i="46"/>
  <c r="H13" i="46"/>
  <c r="E13" i="46"/>
  <c r="G13" i="46"/>
  <c r="G15" i="46"/>
  <c r="F13" i="46"/>
  <c r="J12" i="46"/>
  <c r="I12" i="46"/>
  <c r="H12" i="46"/>
  <c r="G12" i="46"/>
  <c r="F12" i="46"/>
  <c r="E12" i="46"/>
  <c r="J11" i="46"/>
  <c r="H11" i="46"/>
  <c r="G11" i="46"/>
  <c r="F11" i="46"/>
  <c r="E10" i="46"/>
  <c r="E11" i="46"/>
  <c r="E9" i="46"/>
  <c r="E8" i="46"/>
  <c r="J7" i="46"/>
  <c r="H7" i="46"/>
  <c r="G7" i="46"/>
  <c r="F7" i="46"/>
  <c r="E6" i="46"/>
  <c r="E5" i="46"/>
  <c r="E4" i="46"/>
  <c r="J15" i="45"/>
  <c r="K15" i="45"/>
  <c r="I15" i="45"/>
  <c r="H15" i="45"/>
  <c r="E15" i="45"/>
  <c r="C15" i="45"/>
  <c r="F14" i="45"/>
  <c r="F13" i="45"/>
  <c r="F12" i="45"/>
  <c r="F11" i="45"/>
  <c r="K10" i="45"/>
  <c r="D10" i="45"/>
  <c r="D15" i="45"/>
  <c r="K8" i="45"/>
  <c r="K7" i="45"/>
  <c r="K6" i="45"/>
  <c r="F6" i="45"/>
  <c r="C10" i="48"/>
  <c r="E7" i="46"/>
  <c r="F15" i="45"/>
  <c r="D10" i="37"/>
  <c r="C10" i="37"/>
  <c r="C24" i="37"/>
  <c r="D24" i="37"/>
  <c r="E24" i="37"/>
  <c r="E22" i="37"/>
  <c r="C66" i="37"/>
  <c r="C48" i="37"/>
  <c r="C45" i="37"/>
  <c r="E45" i="37"/>
  <c r="C41" i="37"/>
  <c r="C37" i="37"/>
  <c r="E61" i="38"/>
  <c r="L45" i="22"/>
  <c r="K72" i="22"/>
  <c r="L63" i="22"/>
  <c r="K46" i="22"/>
  <c r="L87" i="22"/>
  <c r="J46" i="22"/>
  <c r="L43" i="22"/>
  <c r="L42" i="22"/>
  <c r="K45" i="22"/>
  <c r="I46" i="22"/>
  <c r="K22" i="22"/>
  <c r="L22" i="22"/>
  <c r="L27" i="22"/>
  <c r="L21" i="22"/>
  <c r="E4" i="22"/>
  <c r="L4" i="22"/>
  <c r="E5" i="22"/>
  <c r="L5" i="22"/>
  <c r="E6" i="22"/>
  <c r="L6" i="22"/>
  <c r="E7" i="22"/>
  <c r="L7" i="22"/>
  <c r="E8" i="22"/>
  <c r="L8" i="22"/>
  <c r="I9" i="22"/>
  <c r="I10" i="22"/>
  <c r="I31" i="22"/>
  <c r="L9" i="22"/>
  <c r="J10" i="22"/>
  <c r="J31" i="22"/>
  <c r="K10" i="22"/>
  <c r="K31" i="22"/>
  <c r="L11" i="22"/>
  <c r="L12" i="22"/>
  <c r="L13" i="22"/>
  <c r="E14" i="22"/>
  <c r="I14" i="22"/>
  <c r="L14" i="22"/>
  <c r="L15" i="22"/>
  <c r="L16" i="22"/>
  <c r="L17" i="22"/>
  <c r="L18" i="22"/>
  <c r="L19" i="22"/>
  <c r="L20" i="22"/>
  <c r="E22" i="22"/>
  <c r="L23" i="22"/>
  <c r="L24" i="22"/>
  <c r="L25" i="22"/>
  <c r="L26" i="22"/>
  <c r="I28" i="22"/>
  <c r="L28" i="22"/>
  <c r="I29" i="22"/>
  <c r="L29" i="22"/>
  <c r="I30" i="22"/>
  <c r="L30" i="22"/>
  <c r="I32" i="22"/>
  <c r="L32" i="22"/>
  <c r="I33" i="22"/>
  <c r="L33" i="22"/>
  <c r="I34" i="22"/>
  <c r="L34" i="22"/>
  <c r="I35" i="22"/>
  <c r="L35" i="22"/>
  <c r="I36" i="22"/>
  <c r="L36" i="22"/>
  <c r="E37" i="22"/>
  <c r="I37" i="22"/>
  <c r="L37" i="22"/>
  <c r="I38" i="22"/>
  <c r="L38" i="22"/>
  <c r="I39" i="22"/>
  <c r="L39" i="22"/>
  <c r="E40" i="22"/>
  <c r="I40" i="22"/>
  <c r="L40" i="22"/>
  <c r="I41" i="22"/>
  <c r="L41" i="22"/>
  <c r="I44" i="22"/>
  <c r="L44" i="22"/>
  <c r="E46" i="22"/>
  <c r="L46" i="22"/>
  <c r="L47" i="22"/>
  <c r="L48" i="22"/>
  <c r="E49" i="22"/>
  <c r="E59" i="22"/>
  <c r="I49" i="22"/>
  <c r="J49" i="22"/>
  <c r="K49" i="22"/>
  <c r="L49" i="22"/>
  <c r="L50" i="22"/>
  <c r="I51" i="22"/>
  <c r="I52" i="22"/>
  <c r="L52" i="22"/>
  <c r="I53" i="22"/>
  <c r="L53" i="22"/>
  <c r="E54" i="22"/>
  <c r="I54" i="22"/>
  <c r="I59" i="22"/>
  <c r="J54" i="22"/>
  <c r="J59" i="22"/>
  <c r="K54" i="22"/>
  <c r="L55" i="22"/>
  <c r="E56" i="22"/>
  <c r="I56" i="22"/>
  <c r="J56" i="22"/>
  <c r="K56" i="22"/>
  <c r="L57" i="22"/>
  <c r="I61" i="22"/>
  <c r="L61" i="22"/>
  <c r="L62" i="22"/>
  <c r="E64" i="22"/>
  <c r="E72" i="22"/>
  <c r="L64" i="22"/>
  <c r="E65" i="22"/>
  <c r="L65" i="22"/>
  <c r="I66" i="22"/>
  <c r="I72" i="22"/>
  <c r="L66" i="22"/>
  <c r="I67" i="22"/>
  <c r="L67" i="22"/>
  <c r="I68" i="22"/>
  <c r="L68" i="22"/>
  <c r="L69" i="22"/>
  <c r="L70" i="22"/>
  <c r="I71" i="22"/>
  <c r="L71" i="22"/>
  <c r="J72" i="22"/>
  <c r="I73" i="22"/>
  <c r="L73" i="22"/>
  <c r="I74" i="22"/>
  <c r="L74" i="22"/>
  <c r="I75" i="22"/>
  <c r="L75" i="22"/>
  <c r="I76" i="22"/>
  <c r="L76" i="22"/>
  <c r="I77" i="22"/>
  <c r="L77" i="22"/>
  <c r="E78" i="22"/>
  <c r="L78" i="22"/>
  <c r="I79" i="22"/>
  <c r="L79" i="22"/>
  <c r="I80" i="22"/>
  <c r="L80" i="22"/>
  <c r="I81" i="22"/>
  <c r="L81" i="22"/>
  <c r="E82" i="22"/>
  <c r="L82" i="22"/>
  <c r="I83" i="22"/>
  <c r="L83" i="22"/>
  <c r="I84" i="22"/>
  <c r="L84" i="22"/>
  <c r="I85" i="22"/>
  <c r="L85" i="22"/>
  <c r="I86" i="22"/>
  <c r="D20" i="31"/>
  <c r="L86" i="22"/>
  <c r="L90" i="22"/>
  <c r="L91" i="22"/>
  <c r="L92" i="22"/>
  <c r="I93" i="22"/>
  <c r="J93" i="22"/>
  <c r="K93" i="22"/>
  <c r="L93" i="22"/>
  <c r="G11" i="31"/>
  <c r="J51" i="22"/>
  <c r="L51" i="22"/>
  <c r="L54" i="22"/>
  <c r="L72" i="22"/>
  <c r="E10" i="22"/>
  <c r="E31" i="22"/>
  <c r="L56" i="22"/>
  <c r="L10" i="22"/>
  <c r="C152" i="38"/>
  <c r="C124" i="38"/>
  <c r="C153" i="38"/>
  <c r="C104" i="38"/>
  <c r="C89" i="38"/>
  <c r="C61" i="38"/>
  <c r="C90" i="38"/>
  <c r="C56" i="38"/>
  <c r="C47" i="38"/>
  <c r="C40" i="38"/>
  <c r="C41" i="38"/>
  <c r="C22" i="38"/>
  <c r="C14" i="38"/>
  <c r="C8" i="38"/>
  <c r="C26" i="38"/>
  <c r="C96" i="38"/>
  <c r="E64" i="37"/>
  <c r="E63" i="37"/>
  <c r="E61" i="37"/>
  <c r="E60" i="37"/>
  <c r="E55" i="37"/>
  <c r="E51" i="37"/>
  <c r="E50" i="37"/>
  <c r="E49" i="37"/>
  <c r="E46" i="37"/>
  <c r="E43" i="37"/>
  <c r="E42" i="37"/>
  <c r="E39" i="37"/>
  <c r="E38" i="37"/>
  <c r="E36" i="37"/>
  <c r="E35" i="37"/>
  <c r="E34" i="37"/>
  <c r="E33" i="37"/>
  <c r="E32" i="37"/>
  <c r="E31" i="37"/>
  <c r="E30" i="37"/>
  <c r="E29" i="37"/>
  <c r="E28" i="37"/>
  <c r="E25" i="37"/>
  <c r="E21" i="37"/>
  <c r="E20" i="37"/>
  <c r="E19" i="37"/>
  <c r="E18" i="37"/>
  <c r="E17" i="37"/>
  <c r="E16" i="37"/>
  <c r="E15" i="37"/>
  <c r="E14" i="37"/>
  <c r="E13" i="37"/>
  <c r="E12" i="37"/>
  <c r="E11" i="37"/>
  <c r="E5" i="37"/>
  <c r="D48" i="37"/>
  <c r="E48" i="37"/>
  <c r="D45" i="37"/>
  <c r="D37" i="37"/>
  <c r="E37" i="37"/>
  <c r="C9" i="32"/>
  <c r="E130" i="28"/>
  <c r="E129" i="28"/>
  <c r="K75" i="28"/>
  <c r="H75" i="28"/>
  <c r="E22" i="28"/>
  <c r="E20" i="28"/>
  <c r="E122" i="28"/>
  <c r="E120" i="28"/>
  <c r="E32" i="28"/>
  <c r="F16" i="28"/>
  <c r="E10" i="28"/>
  <c r="E86" i="28"/>
  <c r="E85" i="28"/>
  <c r="E134" i="28"/>
  <c r="E133" i="28"/>
  <c r="E132" i="28"/>
  <c r="E33" i="28"/>
  <c r="E4" i="28"/>
  <c r="M13" i="31"/>
  <c r="M9" i="31"/>
  <c r="M6" i="31"/>
  <c r="G21" i="31"/>
  <c r="E152" i="38"/>
  <c r="E124" i="38"/>
  <c r="E153" i="38"/>
  <c r="E160" i="38"/>
  <c r="E104" i="38"/>
  <c r="E90" i="38"/>
  <c r="E89" i="38"/>
  <c r="E56" i="38"/>
  <c r="E40" i="38"/>
  <c r="E41" i="38"/>
  <c r="E8" i="38"/>
  <c r="N142" i="28"/>
  <c r="M142" i="28"/>
  <c r="L142" i="28"/>
  <c r="K142" i="28"/>
  <c r="J142" i="28"/>
  <c r="I142" i="28"/>
  <c r="H142" i="28"/>
  <c r="G142" i="28"/>
  <c r="E26" i="28"/>
  <c r="E47" i="38"/>
  <c r="E22" i="38"/>
  <c r="E14" i="38"/>
  <c r="G13" i="31"/>
  <c r="G51" i="28"/>
  <c r="F51" i="28"/>
  <c r="E109" i="28"/>
  <c r="N140" i="28"/>
  <c r="M140" i="28"/>
  <c r="L140" i="28"/>
  <c r="K140" i="28"/>
  <c r="I140" i="28"/>
  <c r="H140" i="28"/>
  <c r="G140" i="28"/>
  <c r="F140" i="28"/>
  <c r="H71" i="28"/>
  <c r="G71" i="28"/>
  <c r="F71" i="28"/>
  <c r="K7" i="28"/>
  <c r="E80" i="28"/>
  <c r="J103" i="28"/>
  <c r="H51" i="28"/>
  <c r="E51" i="28"/>
  <c r="J23" i="31"/>
  <c r="C10" i="44"/>
  <c r="C13" i="44"/>
  <c r="C17" i="44"/>
  <c r="M5" i="31"/>
  <c r="G16" i="31"/>
  <c r="G10" i="31"/>
  <c r="G20" i="31"/>
  <c r="G6" i="31"/>
  <c r="G7" i="31"/>
  <c r="G8" i="31"/>
  <c r="G9" i="31"/>
  <c r="G12" i="31"/>
  <c r="G14" i="31"/>
  <c r="G15" i="31"/>
  <c r="G17" i="31"/>
  <c r="G18" i="31"/>
  <c r="G22" i="31"/>
  <c r="G5" i="31"/>
  <c r="M7" i="31"/>
  <c r="M8" i="31"/>
  <c r="M10" i="31"/>
  <c r="M12" i="31"/>
  <c r="M14" i="31"/>
  <c r="J139" i="28"/>
  <c r="I127" i="28"/>
  <c r="I107" i="28"/>
  <c r="G91" i="28"/>
  <c r="H91" i="28"/>
  <c r="J79" i="28"/>
  <c r="J67" i="28"/>
  <c r="G67" i="28"/>
  <c r="H67" i="28"/>
  <c r="F67" i="28"/>
  <c r="J59" i="28"/>
  <c r="H55" i="28"/>
  <c r="H47" i="28"/>
  <c r="H43" i="28"/>
  <c r="H39" i="28"/>
  <c r="F35" i="28"/>
  <c r="E34" i="28"/>
  <c r="E37" i="28"/>
  <c r="E39" i="28"/>
  <c r="E38" i="28"/>
  <c r="E41" i="28"/>
  <c r="E42" i="28"/>
  <c r="E45" i="28"/>
  <c r="E47" i="28"/>
  <c r="E46" i="28"/>
  <c r="E54" i="28"/>
  <c r="E61" i="28"/>
  <c r="E62" i="28"/>
  <c r="E65" i="28"/>
  <c r="E66" i="28"/>
  <c r="E70" i="28"/>
  <c r="E73" i="28"/>
  <c r="E74" i="28"/>
  <c r="E77" i="28"/>
  <c r="E78" i="28"/>
  <c r="E90" i="28"/>
  <c r="E91" i="28"/>
  <c r="E93" i="28"/>
  <c r="E94" i="28"/>
  <c r="E97" i="28"/>
  <c r="E98" i="28"/>
  <c r="E103" i="28"/>
  <c r="E110" i="28"/>
  <c r="E113" i="28"/>
  <c r="E114" i="28"/>
  <c r="E115" i="28"/>
  <c r="E117" i="28"/>
  <c r="E118" i="28"/>
  <c r="E125" i="28"/>
  <c r="E126" i="28"/>
  <c r="E137" i="28"/>
  <c r="E139" i="28"/>
  <c r="N27" i="28"/>
  <c r="E25" i="28"/>
  <c r="E27" i="28"/>
  <c r="F7" i="28"/>
  <c r="E12" i="28"/>
  <c r="E14" i="28"/>
  <c r="H7" i="28"/>
  <c r="G7" i="28"/>
  <c r="J7" i="28"/>
  <c r="D9" i="31"/>
  <c r="D19" i="31"/>
  <c r="E23" i="31"/>
  <c r="F23" i="31"/>
  <c r="K23" i="31"/>
  <c r="L23" i="31"/>
  <c r="M23" i="31"/>
  <c r="J140" i="28"/>
  <c r="E76" i="28"/>
  <c r="E84" i="28"/>
  <c r="E92" i="28"/>
  <c r="E108" i="28"/>
  <c r="E112" i="28"/>
  <c r="E124" i="28"/>
  <c r="E136" i="28"/>
  <c r="E44" i="28"/>
  <c r="E40" i="28"/>
  <c r="E36" i="28"/>
  <c r="E64" i="28"/>
  <c r="E68" i="28"/>
  <c r="E88" i="28"/>
  <c r="F91" i="28"/>
  <c r="E72" i="28"/>
  <c r="E8" i="28"/>
  <c r="E24" i="28"/>
  <c r="E107" i="28"/>
  <c r="E60" i="28"/>
  <c r="F142" i="28"/>
  <c r="E26" i="38"/>
  <c r="E96" i="38"/>
  <c r="D23" i="31"/>
  <c r="G23" i="31"/>
  <c r="C9" i="37"/>
  <c r="C8" i="37"/>
  <c r="C56" i="37"/>
  <c r="C67" i="37"/>
  <c r="D9" i="37"/>
  <c r="D8" i="37"/>
  <c r="E41" i="37"/>
  <c r="E10" i="37"/>
  <c r="J540" i="56"/>
  <c r="H515" i="56"/>
  <c r="H516" i="56"/>
  <c r="H520" i="56"/>
  <c r="H259" i="56"/>
  <c r="H260" i="56"/>
  <c r="I428" i="56"/>
  <c r="J428" i="56"/>
  <c r="I593" i="56"/>
  <c r="H12" i="56"/>
  <c r="H57" i="56"/>
  <c r="E248" i="56"/>
  <c r="I496" i="56"/>
  <c r="J496" i="56"/>
  <c r="J499" i="56"/>
  <c r="L53" i="56"/>
  <c r="H228" i="56"/>
  <c r="H229" i="56"/>
  <c r="J365" i="56"/>
  <c r="H422" i="56"/>
  <c r="H429" i="56"/>
  <c r="H435" i="56"/>
  <c r="I162" i="56"/>
  <c r="H574" i="56"/>
  <c r="I354" i="56"/>
  <c r="J354" i="56"/>
  <c r="I509" i="56"/>
  <c r="J509" i="56"/>
  <c r="L44" i="56"/>
  <c r="I168" i="56"/>
  <c r="J168" i="56"/>
  <c r="L168" i="56"/>
  <c r="I347" i="56"/>
  <c r="I421" i="56"/>
  <c r="E503" i="56"/>
  <c r="I597" i="56"/>
  <c r="J597" i="56"/>
  <c r="J598" i="56"/>
  <c r="J599" i="56"/>
  <c r="I225" i="56"/>
  <c r="I228" i="56"/>
  <c r="I229" i="56"/>
  <c r="H386" i="56"/>
  <c r="I457" i="56"/>
  <c r="I458" i="56"/>
  <c r="J458" i="56"/>
  <c r="I625" i="56"/>
  <c r="I627" i="56"/>
  <c r="J627" i="56"/>
  <c r="L33" i="56"/>
  <c r="L41" i="56"/>
  <c r="L31" i="22"/>
  <c r="E15" i="46"/>
  <c r="E60" i="22"/>
  <c r="K59" i="22"/>
  <c r="I12" i="56"/>
  <c r="J480" i="56"/>
  <c r="I481" i="56"/>
  <c r="J481" i="56"/>
  <c r="E89" i="22"/>
  <c r="E94" i="22"/>
  <c r="C160" i="38"/>
  <c r="I60" i="22"/>
  <c r="I89" i="22"/>
  <c r="I94" i="22"/>
  <c r="J60" i="22"/>
  <c r="J89" i="22"/>
  <c r="J94" i="22"/>
  <c r="F15" i="46"/>
  <c r="H15" i="46"/>
  <c r="I252" i="56"/>
  <c r="J252" i="56"/>
  <c r="J339" i="56"/>
  <c r="K60" i="22"/>
  <c r="L59" i="22"/>
  <c r="F4" i="35"/>
  <c r="F6" i="35"/>
  <c r="L60" i="22"/>
  <c r="K89" i="22"/>
  <c r="L89" i="22"/>
  <c r="K94" i="22"/>
  <c r="L94" i="22"/>
  <c r="K45" i="56"/>
  <c r="K57" i="56"/>
  <c r="I248" i="56"/>
  <c r="J248" i="56"/>
  <c r="E357" i="56"/>
  <c r="E359" i="56"/>
  <c r="E360" i="56"/>
  <c r="I514" i="56"/>
  <c r="J514" i="56"/>
  <c r="I20" i="56"/>
  <c r="J20" i="56"/>
  <c r="I195" i="56"/>
  <c r="H195" i="56"/>
  <c r="L194" i="56"/>
  <c r="I259" i="56"/>
  <c r="J259" i="56"/>
  <c r="J100" i="56"/>
  <c r="L100" i="56"/>
  <c r="J422" i="56"/>
  <c r="J37" i="56"/>
  <c r="L37" i="56"/>
  <c r="I585" i="56"/>
  <c r="I589" i="56"/>
  <c r="I598" i="56"/>
  <c r="I599" i="56"/>
  <c r="I360" i="56"/>
  <c r="L68" i="56"/>
  <c r="L91" i="56"/>
  <c r="L171" i="56"/>
  <c r="K360" i="56"/>
  <c r="K386" i="56"/>
  <c r="K499" i="56"/>
  <c r="E57" i="56"/>
  <c r="J110" i="56"/>
  <c r="L73" i="56"/>
  <c r="K175" i="56"/>
  <c r="L207" i="56"/>
  <c r="E194" i="56"/>
  <c r="E195" i="56"/>
  <c r="L133" i="56"/>
  <c r="L75" i="56"/>
  <c r="L162" i="56"/>
  <c r="L210" i="56"/>
  <c r="K387" i="56"/>
  <c r="K598" i="56"/>
  <c r="K599" i="56"/>
  <c r="K76" i="56"/>
  <c r="K211" i="56"/>
  <c r="K215" i="56"/>
  <c r="L211" i="56"/>
  <c r="K366" i="56"/>
  <c r="J362" i="56"/>
  <c r="L16" i="56"/>
  <c r="H80" i="56"/>
  <c r="I515" i="56"/>
  <c r="I516" i="56"/>
  <c r="L157" i="56"/>
  <c r="L120" i="56"/>
  <c r="K101" i="56"/>
  <c r="K259" i="56"/>
  <c r="K260" i="56"/>
  <c r="I80" i="56"/>
  <c r="J80" i="56"/>
  <c r="J76" i="56"/>
  <c r="L76" i="56"/>
  <c r="I387" i="56"/>
  <c r="J195" i="56"/>
  <c r="L195" i="56"/>
  <c r="J366" i="56"/>
  <c r="I260" i="56"/>
  <c r="J359" i="56"/>
  <c r="J377" i="56"/>
  <c r="J387" i="56"/>
  <c r="I406" i="56"/>
  <c r="I407" i="56"/>
  <c r="I429" i="56"/>
  <c r="I435" i="56"/>
  <c r="J407" i="56"/>
  <c r="J429" i="56"/>
  <c r="J435" i="56"/>
  <c r="K80" i="56"/>
  <c r="J101" i="56"/>
  <c r="J516" i="56"/>
  <c r="J40" i="56"/>
  <c r="L40" i="56"/>
  <c r="J215" i="56"/>
  <c r="L215" i="56"/>
  <c r="E428" i="56"/>
  <c r="E429" i="56"/>
  <c r="K630" i="56"/>
  <c r="H387" i="56"/>
  <c r="J386" i="56"/>
  <c r="L12" i="56"/>
  <c r="J49" i="56"/>
  <c r="L49" i="56"/>
  <c r="J175" i="56"/>
  <c r="L175" i="56"/>
  <c r="J573" i="56"/>
  <c r="J574" i="56"/>
  <c r="I574" i="56"/>
  <c r="I630" i="56"/>
  <c r="I640" i="56"/>
  <c r="I643" i="56"/>
  <c r="I644" i="56"/>
  <c r="J260" i="56"/>
  <c r="J191" i="56"/>
  <c r="L191" i="56"/>
  <c r="E211" i="56"/>
  <c r="E215" i="56"/>
  <c r="J360" i="56"/>
  <c r="I520" i="56"/>
  <c r="I211" i="56"/>
  <c r="I215" i="56"/>
  <c r="I36" i="56"/>
  <c r="I37" i="56"/>
  <c r="I45" i="56"/>
  <c r="I57" i="56"/>
  <c r="H295" i="56"/>
  <c r="H360" i="56"/>
  <c r="H366" i="56"/>
  <c r="L7" i="56"/>
  <c r="E74" i="56"/>
  <c r="E75" i="56"/>
  <c r="E76" i="56"/>
  <c r="E80" i="56"/>
  <c r="I7" i="56"/>
  <c r="H630" i="56"/>
  <c r="H640" i="56"/>
  <c r="H643" i="56"/>
  <c r="H644" i="56"/>
  <c r="J45" i="56"/>
  <c r="H299" i="56"/>
  <c r="J299" i="56"/>
  <c r="J295" i="56"/>
  <c r="L45" i="56"/>
  <c r="J57" i="56"/>
  <c r="L57" i="56"/>
  <c r="J630" i="56"/>
  <c r="E127" i="28"/>
  <c r="E119" i="28"/>
  <c r="E79" i="28"/>
  <c r="E75" i="28"/>
  <c r="E71" i="28"/>
  <c r="E67" i="28"/>
  <c r="E55" i="28"/>
  <c r="E59" i="28"/>
  <c r="F143" i="28"/>
  <c r="E43" i="28"/>
  <c r="H143" i="28"/>
  <c r="E35" i="28"/>
  <c r="E23" i="28"/>
  <c r="E142" i="28"/>
  <c r="K143" i="28"/>
  <c r="E11" i="28"/>
  <c r="E7" i="28"/>
  <c r="G143" i="28"/>
  <c r="D56" i="37"/>
  <c r="E56" i="37"/>
  <c r="E8" i="37"/>
  <c r="E9" i="37"/>
  <c r="D66" i="37"/>
  <c r="E66" i="37"/>
  <c r="E143" i="28"/>
  <c r="J143" i="28"/>
  <c r="N143" i="28"/>
  <c r="D67" i="37"/>
  <c r="E67" i="37"/>
</calcChain>
</file>

<file path=xl/sharedStrings.xml><?xml version="1.0" encoding="utf-8"?>
<sst xmlns="http://schemas.openxmlformats.org/spreadsheetml/2006/main" count="2748" uniqueCount="1322">
  <si>
    <t>ezer Ft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</si>
  <si>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</si>
  <si>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</si>
  <si>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</si>
  <si>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</si>
  <si>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</si>
  <si>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</si>
  <si>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</si>
  <si>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</si>
  <si>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</si>
  <si>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</si>
  <si>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 xml:space="preserve">K 5
Egyéb működési célú kiadások
</t>
  </si>
  <si>
    <t>Egyéb szárazföldi személyszállítás (iskolabusz)</t>
  </si>
  <si>
    <t>Közművelődési intézmények, köz.szinterek működtetése</t>
  </si>
  <si>
    <t>Önkormányzatok és önkormányzati hivatalok jogalk. és ált.ig.tev.</t>
  </si>
  <si>
    <t>Önkormányzati vagyonnal való gazdálkodással kapcs. fa.</t>
  </si>
  <si>
    <t>Támogatás célú finanszírozási műveletek</t>
  </si>
  <si>
    <t>Start- munkaprogram, Téli közfoglalkoztatás</t>
  </si>
  <si>
    <t>Hosszabb időtartamú közfoglalkoztatás</t>
  </si>
  <si>
    <t>Közutak, hidak, alagutak üzemeltetése</t>
  </si>
  <si>
    <t>Város -, községgazdálkodás egyéb feladatai</t>
  </si>
  <si>
    <t>Háziorvosi ügyeleti ellátás</t>
  </si>
  <si>
    <t>Fogorvosi ügyeleti ellátás</t>
  </si>
  <si>
    <t>Család- és nővédelmi egészségügyi gondozás</t>
  </si>
  <si>
    <t>Könyvtári szolgáltatás</t>
  </si>
  <si>
    <t>Civil szervezetek működési támogatása</t>
  </si>
  <si>
    <t>Hallgatói és oktatói ösztöndíjak, egyéb juttatások</t>
  </si>
  <si>
    <t>Elhunyt személyek hátramaradottainak támogatása</t>
  </si>
  <si>
    <t>Gyermekjóléti szolgálat</t>
  </si>
  <si>
    <t>Gyermekvédelmi pénzbeni és természetbeni ellátások</t>
  </si>
  <si>
    <t>Munkanélküli aktív korúak ellátásai</t>
  </si>
  <si>
    <t xml:space="preserve">Szociális étkeztetés </t>
  </si>
  <si>
    <t>Házi segítségnyújtás</t>
  </si>
  <si>
    <t>Családsegítés</t>
  </si>
  <si>
    <t>Egyéb szociális pénzbeli és természetbeni ellátások, támogatások</t>
  </si>
  <si>
    <t>Kormányzati funkció (szakfeladat) száma: 045150/493908</t>
  </si>
  <si>
    <t>megnevezése:  Egyéb szárazföldi személyszállítás (iskolabusz)</t>
  </si>
  <si>
    <t>Rovatszám</t>
  </si>
  <si>
    <t>hajtó és kenőanyag beszerzés</t>
  </si>
  <si>
    <t>tisztítószer</t>
  </si>
  <si>
    <t>Biztosítás   kötelező, utas, casco</t>
  </si>
  <si>
    <t>egyéb üzemeltetés (mosatás)</t>
  </si>
  <si>
    <t>Műk.célú előzetesen felszámított ÁFA</t>
  </si>
  <si>
    <t>Különféle befizetések és egyéb dologi kiadások</t>
  </si>
  <si>
    <t>Dologi kiadások</t>
  </si>
  <si>
    <t>Kormányzati funkció (szakfeladat) összesen</t>
  </si>
  <si>
    <t>Kormányzati funkció (szakfeladat) száma:   045160</t>
  </si>
  <si>
    <t>megnevezése: Közutak, hidak, alagutak üzemeltetése</t>
  </si>
  <si>
    <t xml:space="preserve">részmunkaidős egyéb bérr.hat. alá tartózó </t>
  </si>
  <si>
    <t>egyéb költségtérítés</t>
  </si>
  <si>
    <t>Foglalkoztatottak személyi juttatásai</t>
  </si>
  <si>
    <t>Szociális hozzájárulási adói adó</t>
  </si>
  <si>
    <t>Munkaadókat terhelő járulékok és szociális hozzájárulási adó</t>
  </si>
  <si>
    <t>szakmai anyag beszerzés</t>
  </si>
  <si>
    <t>irodaszer</t>
  </si>
  <si>
    <t>munkaruha</t>
  </si>
  <si>
    <t>tisztitószer beszerzése</t>
  </si>
  <si>
    <t>víz- és csatornadíj</t>
  </si>
  <si>
    <t>karbantartási, kisjavítási Szolgáltatási kiadások -festés</t>
  </si>
  <si>
    <t>vásárolt élelmezés</t>
  </si>
  <si>
    <t>egyéb üzemeltetés-rovarírtás</t>
  </si>
  <si>
    <t>Kormányzati funkció (szakfeladat) száma:  066010/813000</t>
  </si>
  <si>
    <t>munkáltatói szja</t>
  </si>
  <si>
    <t>egyéb (karbantartási) anyag beszerzése</t>
  </si>
  <si>
    <t>Kormányzati funkció (szakfeladat) száma:  011130</t>
  </si>
  <si>
    <t>megnevezése: Önkormányzatok és önkormányzati hivatalok jogalkotó
                        és általános igazgatási tevékenysége</t>
  </si>
  <si>
    <t xml:space="preserve">könyv beszerzés </t>
  </si>
  <si>
    <t>Tagdíjak</t>
  </si>
  <si>
    <t>Reklám-, propaganda kiad.</t>
  </si>
  <si>
    <t>Kormányzati funkció (szakfeladat) száma:   064010</t>
  </si>
  <si>
    <t>megnevezése: Közvilágítás</t>
  </si>
  <si>
    <t>Kormányzati funkció (szakfeladat) száma:  013350</t>
  </si>
  <si>
    <t>megnevezése: Önkormányzati vagyonnal való gazdálkodással kapcsolatos feladatok</t>
  </si>
  <si>
    <t>karbantartási, kisjavítási Szolgáltatási kiadások</t>
  </si>
  <si>
    <t>Kormányzati funkció (szakfeladat) száma:  066020</t>
  </si>
  <si>
    <t>megnevezése: Város -, községgazdálkodás egyéb feladatai</t>
  </si>
  <si>
    <t>gázenergia szolgáltatás  (Tájház nyári ktg.)</t>
  </si>
  <si>
    <t>víz- és csatornadíj  (Tájház nyári ktg.)</t>
  </si>
  <si>
    <t>szállítási szolgáltatás</t>
  </si>
  <si>
    <t>szemétszállítás</t>
  </si>
  <si>
    <t>tűzvédelmi szolgáltatás</t>
  </si>
  <si>
    <t xml:space="preserve">egyéb díjak- biztosítások   </t>
  </si>
  <si>
    <t>Kormányzati funkció (szakfeladat) száma:   074031</t>
  </si>
  <si>
    <t>megnevezése:    Család- és nővédelmi egészségügyi gondozás</t>
  </si>
  <si>
    <t>működés célú p.eszk átadás(rezsiktg. támogatás)</t>
  </si>
  <si>
    <t>közalkalmazott t munkábajárás ktg.tér 12*3</t>
  </si>
  <si>
    <t xml:space="preserve">közalkalmazott t bankktg.tér </t>
  </si>
  <si>
    <t>gyógyszer beszerzés</t>
  </si>
  <si>
    <t>irodaszer, nyomtatvány</t>
  </si>
  <si>
    <t>nem adatátviteli díj</t>
  </si>
  <si>
    <t>egyéb díjak- biztosítás</t>
  </si>
  <si>
    <t>belföldi kiküldetés</t>
  </si>
  <si>
    <t>Kormányzati funkció (szakfeladat) száma: 018030</t>
  </si>
  <si>
    <t>megnevezése: Támogatás célú finanszírozási műveletek</t>
  </si>
  <si>
    <t>Óvoda működési támogatása</t>
  </si>
  <si>
    <t>Finanszírozási kiadások</t>
  </si>
  <si>
    <t>Kormányzati funkció (szakfeladat) száma: 072112</t>
  </si>
  <si>
    <t>megnevezése: Háziorvosi ügyeleti ellátás</t>
  </si>
  <si>
    <t>Egyéb működési célú kiadások</t>
  </si>
  <si>
    <t>Kormányzati funkció (szakfeladat) száma: 072312</t>
  </si>
  <si>
    <t>megnevezése: Fogorvosi ügyeleti ellátás</t>
  </si>
  <si>
    <t>Kormányzati funkció (szakfeladat) száma: 104042</t>
  </si>
  <si>
    <t>Kormányzati funkció (szakfeladat) száma: 107051</t>
  </si>
  <si>
    <t>Kormányzati funkció (szakfeladat) száma: 107052</t>
  </si>
  <si>
    <t>megnevezése: Házi segítségnyújtás</t>
  </si>
  <si>
    <t>Kormányzati funkció (szakfeladat) száma: 107054</t>
  </si>
  <si>
    <t>megnevezése: Családsegítés</t>
  </si>
  <si>
    <t>Ellátottak pénzbeli juttatásai</t>
  </si>
  <si>
    <t>Kormányzati funkció (szakfeladat) száma:   104051</t>
  </si>
  <si>
    <t>megnevezése: Gyermekvédelmi pénzbeni és természetbeni ellátások</t>
  </si>
  <si>
    <t>kiegészítő gyermekvédelmi támogatás</t>
  </si>
  <si>
    <t>Kormányzati funkció (szakfeladat) száma:   105010</t>
  </si>
  <si>
    <t>megnevezése: Munkanélküli aktív korúak ellátásai</t>
  </si>
  <si>
    <t xml:space="preserve">foglalkoztatást helyettesítő támogatás  </t>
  </si>
  <si>
    <t>rend.szoc.segély</t>
  </si>
  <si>
    <t>Kormányzati funkció (szakfeladat) száma:   107060</t>
  </si>
  <si>
    <t>megnevezése: Egyéb szociális pénzbeli és természetbeni ellátások, támogatások</t>
  </si>
  <si>
    <t>Kormányzati funkció (szakfeladat) száma:   103010</t>
  </si>
  <si>
    <t>megnevezése: Elhunyt személyek hátramaradottainak támogatása</t>
  </si>
  <si>
    <t>Temetési segély</t>
  </si>
  <si>
    <t>Kormányzati funkció (szakfeladat) száma:  094260</t>
  </si>
  <si>
    <t>megnevezése: Hallgatói és oktatói ösztöndíjak, egyéb juttatások</t>
  </si>
  <si>
    <t>Bursa H.támogatás</t>
  </si>
  <si>
    <t>Kormányzati funkció (szakfeladat) száma:   084031</t>
  </si>
  <si>
    <t>Kormányzati funkció (szakfeladat) száma:   041232</t>
  </si>
  <si>
    <t>megnevezése: Start- munkaprogram, Téli közfoglalkoztatás</t>
  </si>
  <si>
    <t>egyéb bérrendszer hatálya alá tartozók munkabére</t>
  </si>
  <si>
    <t>Kormányzati funkció (szakfeladat) száma:  041233</t>
  </si>
  <si>
    <t>megnevezése: Hosszabb időtartamú közfoglalkoztatás</t>
  </si>
  <si>
    <t>Kormányzati funkció (szakfeladat) száma:   082044</t>
  </si>
  <si>
    <t>megnevezése: Könyvtári szolgáltatás</t>
  </si>
  <si>
    <t>állományba nem tartozók megbízási díja</t>
  </si>
  <si>
    <t>Kormányzati funkció (szakfeladat) száma:  082092/910502</t>
  </si>
  <si>
    <t>megnevezése: Közművelődési intézmények, köz.szinterek működtetése</t>
  </si>
  <si>
    <t>kultúrház, ifi.klub</t>
  </si>
  <si>
    <t>gázenergia szolgáltatás</t>
  </si>
  <si>
    <t>megnevezése: Köztemető fenntartartása</t>
  </si>
  <si>
    <t>hajtó- és kenőanyag beszerzés</t>
  </si>
  <si>
    <t>011130</t>
  </si>
  <si>
    <t>013320</t>
  </si>
  <si>
    <t>013350</t>
  </si>
  <si>
    <t>018030</t>
  </si>
  <si>
    <t>041232</t>
  </si>
  <si>
    <t>041233</t>
  </si>
  <si>
    <t>045150</t>
  </si>
  <si>
    <t>045160</t>
  </si>
  <si>
    <t>064010</t>
  </si>
  <si>
    <t>066020</t>
  </si>
  <si>
    <t>072112</t>
  </si>
  <si>
    <t>072312</t>
  </si>
  <si>
    <t>074031</t>
  </si>
  <si>
    <t>082044</t>
  </si>
  <si>
    <t>082092</t>
  </si>
  <si>
    <t>084031</t>
  </si>
  <si>
    <t>094260</t>
  </si>
  <si>
    <t>Fejezeti és általános tartalék elszámolása</t>
  </si>
  <si>
    <t>Köztemető fenntartása</t>
  </si>
  <si>
    <t>Kormányzati funkció (szakfeladat) száma:   900070</t>
  </si>
  <si>
    <t>megnevezése: Fejezeti és általános tartalék elszámolása</t>
  </si>
  <si>
    <t>Rovat megnevezése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</si>
  <si>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</si>
  <si>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</si>
  <si>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</si>
  <si>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</si>
  <si>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</si>
  <si>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</si>
  <si>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</si>
  <si>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</si>
  <si>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</si>
  <si>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</si>
  <si>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Helyi önkormányzatok kiegészítő támogatásai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</si>
  <si>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</si>
  <si>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</si>
  <si>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</si>
  <si>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</si>
  <si>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</si>
  <si>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</si>
  <si>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Működési célú visszatérítendő támogatások, kölcsönök visszatérülése államháztartáson belülről</t>
  </si>
  <si>
    <t>B14</t>
  </si>
  <si>
    <t>Működési célú visszatérítendő támogatások, kölcsönök igénybevétele államháztartáson belülről</t>
  </si>
  <si>
    <t>B15</t>
  </si>
  <si>
    <t>Egyéb működési célú támogatások bevételei államháztartáson belülről</t>
  </si>
  <si>
    <t>B16</t>
  </si>
  <si>
    <t>B1</t>
  </si>
  <si>
    <t>Felhalmozási célú önkormányzati támogatások</t>
  </si>
  <si>
    <t>Felhalmozási célú garancia- és kezességvállalásból származó megtérülések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</si>
  <si>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</si>
  <si>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</si>
  <si>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</si>
  <si>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B21</t>
  </si>
  <si>
    <t>B22</t>
  </si>
  <si>
    <t>B23</t>
  </si>
  <si>
    <t>B24</t>
  </si>
  <si>
    <t>B25</t>
  </si>
  <si>
    <t>B2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</si>
  <si>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</si>
  <si>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</si>
  <si>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</si>
  <si>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</si>
  <si>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</si>
  <si>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</si>
  <si>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</si>
  <si>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 xml:space="preserve">Pénzügyi monopóliumok nyereségét terhelő adók </t>
  </si>
  <si>
    <t>Gépjárműadók</t>
  </si>
  <si>
    <t xml:space="preserve">Egyéb áruhasználati és szolgáltatási adók </t>
  </si>
  <si>
    <t>B311</t>
  </si>
  <si>
    <t>B312</t>
  </si>
  <si>
    <t>B31</t>
  </si>
  <si>
    <t>B3</t>
  </si>
  <si>
    <t>B35</t>
  </si>
  <si>
    <t>B32</t>
  </si>
  <si>
    <t>B33</t>
  </si>
  <si>
    <t>B34</t>
  </si>
  <si>
    <t>B351</t>
  </si>
  <si>
    <t>B352</t>
  </si>
  <si>
    <t>B353</t>
  </si>
  <si>
    <t>B354</t>
  </si>
  <si>
    <t>B355</t>
  </si>
  <si>
    <t>B36</t>
  </si>
  <si>
    <t>Áru- és készletértékesítés ellenértéke</t>
  </si>
  <si>
    <t>Szolgáltatások ellenértéke</t>
  </si>
  <si>
    <t>Tulajdonosi bevételek</t>
  </si>
  <si>
    <t>Kiszámlázott általános forgalmi adó</t>
  </si>
  <si>
    <t>Általános forgalmi adó visszatérítése</t>
  </si>
  <si>
    <t>Kamatbevételek</t>
  </si>
  <si>
    <t>Egyéb pénzügyi műveletek bevételei</t>
  </si>
  <si>
    <t>Egyéb működési bevételek</t>
  </si>
  <si>
    <t>B401</t>
  </si>
  <si>
    <t>B402</t>
  </si>
  <si>
    <t>B404</t>
  </si>
  <si>
    <t>B405</t>
  </si>
  <si>
    <t>B406</t>
  </si>
  <si>
    <t>B407</t>
  </si>
  <si>
    <t>B408</t>
  </si>
  <si>
    <t>B409</t>
  </si>
  <si>
    <t>B410</t>
  </si>
  <si>
    <t>B4</t>
  </si>
  <si>
    <t>Immateriális javak értékesítése</t>
  </si>
  <si>
    <t>Ingatlanok értékesítése</t>
  </si>
  <si>
    <t>Egyéb tárgyi eszközök értékesítése</t>
  </si>
  <si>
    <t>Részesedések értékesítése</t>
  </si>
  <si>
    <t>Részesedések megszűnéséhez kapcsolódó bevételek</t>
  </si>
  <si>
    <t>B51</t>
  </si>
  <si>
    <t>B52</t>
  </si>
  <si>
    <t>B53</t>
  </si>
  <si>
    <t>B54</t>
  </si>
  <si>
    <t>B55</t>
  </si>
  <si>
    <t>B5</t>
  </si>
  <si>
    <t>Működési célú garancia- és kezességvállalásból származó megtérülések államháztartáson kívülről</t>
  </si>
  <si>
    <t>Működési célú visszatérítendő támogatások, kölcsönök visszatérülése államháztartáson kívülről</t>
  </si>
  <si>
    <t>Egyéb működési célú átvett pénzeszközök</t>
  </si>
  <si>
    <t>B61</t>
  </si>
  <si>
    <t>B62</t>
  </si>
  <si>
    <t>B63</t>
  </si>
  <si>
    <t>B6</t>
  </si>
  <si>
    <t>Felhalmozási célú garancia- és kezességvállalásból származó megtérülések államháztartáson kívülről</t>
  </si>
  <si>
    <t>Felhalmozási célú visszatérítendő támogatások, kölcsönök visszatérülése államháztartáson kívülről</t>
  </si>
  <si>
    <t>Egyéb felhalmozási célú átvett pénzeszközök</t>
  </si>
  <si>
    <t>B71</t>
  </si>
  <si>
    <t>B72</t>
  </si>
  <si>
    <t>B73</t>
  </si>
  <si>
    <t>B7</t>
  </si>
  <si>
    <t>B1-B7</t>
  </si>
  <si>
    <t>Sor-
szám</t>
  </si>
  <si>
    <t>Rovat
száma</t>
  </si>
  <si>
    <t>Eredeti
előirányzat</t>
  </si>
  <si>
    <t>Jövedelemadók (=20+21)</t>
  </si>
  <si>
    <t>I.</t>
  </si>
  <si>
    <t>II.</t>
  </si>
  <si>
    <t>III.</t>
  </si>
  <si>
    <t>IV.</t>
  </si>
  <si>
    <t>V.</t>
  </si>
  <si>
    <t>VI.</t>
  </si>
  <si>
    <t>telekadó</t>
  </si>
  <si>
    <t>magánszemélyek kommunális adója</t>
  </si>
  <si>
    <t>fejezet kezelési előirányzatok</t>
  </si>
  <si>
    <t>társadalombiztosítás pénzügyi alapjai</t>
  </si>
  <si>
    <t>elkülönített állami pénzalapok</t>
  </si>
  <si>
    <t>társulások és költségvetési szerveik</t>
  </si>
  <si>
    <t>nemzetiségi önkormányzatok és költségvetési szerveik</t>
  </si>
  <si>
    <t>állandó jelleggel végzett iparűzési tevékenység után fizetett helyi iparűzési adó</t>
  </si>
  <si>
    <t>ideiglenes jelleggel végzett iparűzési tevékenység után fizetett helyi iparűzési adó</t>
  </si>
  <si>
    <t>belföldi gépjárművek adójának a helyi önkormányzatot megillető része</t>
  </si>
  <si>
    <t>tartózkodás után fizetett idegenforgalmi adó</t>
  </si>
  <si>
    <t>talajterhelési díj</t>
  </si>
  <si>
    <t>év</t>
  </si>
  <si>
    <t>K1</t>
  </si>
  <si>
    <t>K2</t>
  </si>
  <si>
    <t>K3</t>
  </si>
  <si>
    <t>K4</t>
  </si>
  <si>
    <t>K5</t>
  </si>
  <si>
    <t>K6</t>
  </si>
  <si>
    <t>K7</t>
  </si>
  <si>
    <t>K9</t>
  </si>
  <si>
    <t>Előző év költségvetési maradványának igénybevétele</t>
  </si>
  <si>
    <t>B8131</t>
  </si>
  <si>
    <t>B8</t>
  </si>
  <si>
    <t>Összesen</t>
  </si>
  <si>
    <t>Közvilágítás</t>
  </si>
  <si>
    <t>helyi önkormányzatok és költségvetési szerveik</t>
  </si>
  <si>
    <t>társadalombiztosítás pénzügyi alapjai  VÉDŐNŐI FINANSZÍROZÁS</t>
  </si>
  <si>
    <t>karbantartási, kisjavítási szolgáltatási kiadások Tájház</t>
  </si>
  <si>
    <t>K</t>
  </si>
  <si>
    <t>Költségvetési bevételek</t>
  </si>
  <si>
    <t>Finanszírozási bevételek</t>
  </si>
  <si>
    <t>Bevételek összesen</t>
  </si>
  <si>
    <t xml:space="preserve">B </t>
  </si>
  <si>
    <t xml:space="preserve">Önkormányzatok működési támogatásai </t>
  </si>
  <si>
    <t xml:space="preserve">Működési célú támogatások államháztartáson belülről </t>
  </si>
  <si>
    <t>Felhalmozási célú támogatások államháztartáson belülről</t>
  </si>
  <si>
    <t xml:space="preserve">Működési bevételek </t>
  </si>
  <si>
    <t xml:space="preserve">Közhatalmi bevételek </t>
  </si>
  <si>
    <t>Működési célú átvett pénzeszközök</t>
  </si>
  <si>
    <t xml:space="preserve">Felhalmozási bevételek </t>
  </si>
  <si>
    <t>Felhalmozási célú átvett pénzeszközök</t>
  </si>
  <si>
    <t>BEVÉTELEK</t>
  </si>
  <si>
    <t>KIADÁSOK</t>
  </si>
  <si>
    <t>Személyi juttatások</t>
  </si>
  <si>
    <t xml:space="preserve"> Dologi kiadások</t>
  </si>
  <si>
    <t>KIADÁSOK ÖSSZESEN</t>
  </si>
  <si>
    <t xml:space="preserve">Termékek és szolgáltatások adói </t>
  </si>
  <si>
    <t>Működési bevételek</t>
  </si>
  <si>
    <t>Beruházások</t>
  </si>
  <si>
    <t>Felújítások</t>
  </si>
  <si>
    <t xml:space="preserve"> Munkaad.terh.járulékok és szoc.hoz.jár.adó</t>
  </si>
  <si>
    <t>BEVÉTELEK ÖSSZSEN</t>
  </si>
  <si>
    <t>Egyéb általános tartalék</t>
  </si>
  <si>
    <t>Egyéb céltartalék</t>
  </si>
  <si>
    <t xml:space="preserve">Új Otthon a károsultatkért </t>
  </si>
  <si>
    <t>L</t>
  </si>
  <si>
    <t>M</t>
  </si>
  <si>
    <t>megnevezés</t>
  </si>
  <si>
    <t>összeg</t>
  </si>
  <si>
    <t>Helyi adóbevételek</t>
  </si>
  <si>
    <t>Pénzmaradvány felhasználás</t>
  </si>
  <si>
    <t>Felhalmozási bevételek összesen</t>
  </si>
  <si>
    <t>A támogatás kedvezményezettje</t>
  </si>
  <si>
    <t>Adóelengedés</t>
  </si>
  <si>
    <t>Adókedvezmény</t>
  </si>
  <si>
    <t>Térítési díj</t>
  </si>
  <si>
    <t>mértéke%</t>
  </si>
  <si>
    <t>összege (e Ft)</t>
  </si>
  <si>
    <t>fő</t>
  </si>
  <si>
    <t>Műemlék épületek lakói</t>
  </si>
  <si>
    <t>komm.adó</t>
  </si>
  <si>
    <t>65 év feletti komm.adó</t>
  </si>
  <si>
    <t>Mozgáskorlátozott személyek, 
költségvetési szerv,
társadalmi szerv</t>
  </si>
  <si>
    <t>gépj.adó</t>
  </si>
  <si>
    <t>Iskolai étkeztetés kétszeri (napközi)</t>
  </si>
  <si>
    <t>Iskolai étkeztetés egyszeri (napközi)</t>
  </si>
  <si>
    <t>Óvodai étkeztetés</t>
  </si>
  <si>
    <t>Bölcsődei étkeztetés</t>
  </si>
  <si>
    <t>Adókedvezmény részletezése:</t>
  </si>
  <si>
    <t>Műemlék épület 54db x 9000,- Ft/év = 486000,- Ft</t>
  </si>
  <si>
    <t>Gépjárműadó</t>
  </si>
  <si>
    <t>költségvetési szervezet tulajdonában lévő: 1 db = 28.014,- Ft</t>
  </si>
  <si>
    <t>korm.funkció</t>
  </si>
  <si>
    <t>K 2
Munkaad.
terh.
járulékok és szoc.hoz.jár.adó</t>
  </si>
  <si>
    <t>teljesítés</t>
  </si>
  <si>
    <t>Módosított előirányzat</t>
  </si>
  <si>
    <t>Teljesítés</t>
  </si>
  <si>
    <t>Teljesítés százaléka</t>
  </si>
  <si>
    <t>egyéb szakmai anyag beszerzése</t>
  </si>
  <si>
    <t>Karbantartási, kisjavítási sz.</t>
  </si>
  <si>
    <t>Egy szakmai szolg</t>
  </si>
  <si>
    <t>Szállítási szolgi díjak</t>
  </si>
  <si>
    <t>Egészségügyi hozzájárulás</t>
  </si>
  <si>
    <t>kiegészítő gyermekvédelmi támogat</t>
  </si>
  <si>
    <t>B814</t>
  </si>
  <si>
    <t>Megnevezés</t>
  </si>
  <si>
    <t>Vásárolt élelmezés</t>
  </si>
  <si>
    <t>ezer forint</t>
  </si>
  <si>
    <t xml:space="preserve">E </t>
  </si>
  <si>
    <t>Sorszám</t>
  </si>
  <si>
    <t>Eszközök</t>
  </si>
  <si>
    <t>Változás %-a</t>
  </si>
  <si>
    <t>I. Immateriális javak</t>
  </si>
  <si>
    <t xml:space="preserve">   a, Korl.forgalomképes szellemi termékek</t>
  </si>
  <si>
    <t xml:space="preserve">   b, Korl.forgalomképes szellemi termékek(intézmény)</t>
  </si>
  <si>
    <t xml:space="preserve">II. Tárgyi eszközök </t>
  </si>
  <si>
    <t xml:space="preserve"> II/1.Törzsvagyon</t>
  </si>
  <si>
    <t xml:space="preserve">   a,Forgalomképtelen Ingatlanok </t>
  </si>
  <si>
    <t xml:space="preserve">       1.Jubileumi park</t>
  </si>
  <si>
    <t xml:space="preserve">       2.Belterületi úthálózat</t>
  </si>
  <si>
    <t xml:space="preserve">       3.Derítő</t>
  </si>
  <si>
    <t xml:space="preserve">       4.Áteresz</t>
  </si>
  <si>
    <t xml:space="preserve">       5.Kábel TV rendszer</t>
  </si>
  <si>
    <t xml:space="preserve">       6.Iskolai támfal</t>
  </si>
  <si>
    <t xml:space="preserve">       7.Iskola kerítés</t>
  </si>
  <si>
    <t xml:space="preserve">       8.Játszótér</t>
  </si>
  <si>
    <t xml:space="preserve">       9.Egyéb belterületek </t>
  </si>
  <si>
    <t xml:space="preserve">      10.Folyamatban lévő ingatlan beruházás, felújítás</t>
  </si>
  <si>
    <t xml:space="preserve">      11.Forgalomképtelen földterületek</t>
  </si>
  <si>
    <t xml:space="preserve">   b,Korlátozottan forgalomképes ingatlanok </t>
  </si>
  <si>
    <t xml:space="preserve">       1.Telek</t>
  </si>
  <si>
    <t xml:space="preserve">       2.Iskola épület</t>
  </si>
  <si>
    <t xml:space="preserve">       3.Iskola épület</t>
  </si>
  <si>
    <t xml:space="preserve">       4.Óvoda , ifjúsági klub</t>
  </si>
  <si>
    <t xml:space="preserve">       5.Kultúrotton</t>
  </si>
  <si>
    <t xml:space="preserve">       6.Orvosi rendelő és védőnői helyiség</t>
  </si>
  <si>
    <t xml:space="preserve">       7.Sportöltöző</t>
  </si>
  <si>
    <t xml:space="preserve">       8.Hivatal épülete</t>
  </si>
  <si>
    <t xml:space="preserve">       9.Posta </t>
  </si>
  <si>
    <t xml:space="preserve">       10.Nyilvános illemhely</t>
  </si>
  <si>
    <t xml:space="preserve">       11.Tűzoltó szertár</t>
  </si>
  <si>
    <t xml:space="preserve">       12.Garázs </t>
  </si>
  <si>
    <t xml:space="preserve"> II/2. Forgalomképes ingatlanok</t>
  </si>
  <si>
    <t xml:space="preserve">       1.Telek, zártkerti- és külterületi földterületek</t>
  </si>
  <si>
    <t xml:space="preserve">       2.Épületek</t>
  </si>
  <si>
    <t xml:space="preserve"> II/3.Egyéb tárgyi eszközök</t>
  </si>
  <si>
    <t xml:space="preserve">       1.Gépek, berendezések, felszerelések</t>
  </si>
  <si>
    <t xml:space="preserve">       2.Gépek, berendezések, felszerelések(intézmény)</t>
  </si>
  <si>
    <t xml:space="preserve">       3.Járművek- Suzuki Vitara</t>
  </si>
  <si>
    <t>III.Befektetett pénzügyi eszközök</t>
  </si>
  <si>
    <t xml:space="preserve">       1.Tartós részesedések</t>
  </si>
  <si>
    <t xml:space="preserve">       2.Tartósan adott kölcsdönök</t>
  </si>
  <si>
    <t>IV.Üzemeltetésre, kezelésre átadott, átvett eszk.</t>
  </si>
  <si>
    <t xml:space="preserve">       1.Szennyvízcsatorna hálózat</t>
  </si>
  <si>
    <t xml:space="preserve">       2.Ivóvíz távvezeték</t>
  </si>
  <si>
    <t xml:space="preserve">       3.Ivóvízellátó vízközmű</t>
  </si>
  <si>
    <t xml:space="preserve">       4.Iskola épület</t>
  </si>
  <si>
    <t xml:space="preserve">       5.Iskola épület</t>
  </si>
  <si>
    <t xml:space="preserve">       6.Iskolai berendezések, eszközök</t>
  </si>
  <si>
    <t xml:space="preserve">       7.Tájház</t>
  </si>
  <si>
    <t xml:space="preserve">A, BEFEKTETETT ESZKÖZÖK ÖSSZESEN </t>
  </si>
  <si>
    <t>I. Készletek</t>
  </si>
  <si>
    <t>II. Követelések összesen</t>
  </si>
  <si>
    <t xml:space="preserve">       1.Követelések áruszállításból, szolgáltatásból (vevők)</t>
  </si>
  <si>
    <t xml:space="preserve">       2.Adósok </t>
  </si>
  <si>
    <t xml:space="preserve">         Ebből:   - Helyi adóhátralék</t>
  </si>
  <si>
    <t>III.Értékpapírok</t>
  </si>
  <si>
    <t>IV.Pénzeszközök</t>
  </si>
  <si>
    <t>V.Egyéb aktív pénzügyi elszámolások (intézmény)</t>
  </si>
  <si>
    <t>B,FORGÓESZKÖZÖK ÖSSZESEN</t>
  </si>
  <si>
    <t xml:space="preserve">ESZKÖZÖK ÖSSZESEN </t>
  </si>
  <si>
    <t xml:space="preserve">Kormányzati funkció 
</t>
  </si>
  <si>
    <t>Cofog
összesen</t>
  </si>
  <si>
    <t>eredeti előírányzat</t>
  </si>
  <si>
    <t>módosított előírányzat</t>
  </si>
  <si>
    <t>%</t>
  </si>
  <si>
    <t>091140</t>
  </si>
  <si>
    <t xml:space="preserve"> módosított előírányzat</t>
  </si>
  <si>
    <t xml:space="preserve"> teljesítés</t>
  </si>
  <si>
    <t xml:space="preserve">K 
</t>
  </si>
  <si>
    <t>Teljesítés 
%</t>
  </si>
  <si>
    <t>Helyi önkormányzatokkiegészítő  támogatásai</t>
  </si>
  <si>
    <t>Egyéb közhatalmi bevételek</t>
  </si>
  <si>
    <t>Teljesítés 
 %</t>
  </si>
  <si>
    <t>Eredeti 
Előirányzat</t>
  </si>
  <si>
    <t>Módosított
 előirányzat</t>
  </si>
  <si>
    <t>Módosított 
íelőirányzat</t>
  </si>
  <si>
    <t>Cofogkód
megnevezése</t>
  </si>
  <si>
    <t xml:space="preserve">Összes
 kiadás
</t>
  </si>
  <si>
    <t xml:space="preserve">K 1
Személyi 
juttatások
</t>
  </si>
  <si>
    <t xml:space="preserve">K 3
Dologi
kiadások
</t>
  </si>
  <si>
    <t xml:space="preserve">K 4
Ellátottak pénzbeli juttatásai
</t>
  </si>
  <si>
    <t xml:space="preserve">K 6
Beruházások
</t>
  </si>
  <si>
    <t xml:space="preserve">K 7
Felújítások
</t>
  </si>
  <si>
    <t xml:space="preserve">K 8
Egyéb felhalmozási célú kiadások
</t>
  </si>
  <si>
    <t xml:space="preserve">
K 9
Finanszírozási kiadások
</t>
  </si>
  <si>
    <t>Előző időszak</t>
  </si>
  <si>
    <t>Módosítások</t>
  </si>
  <si>
    <t>Tárgyi időszak</t>
  </si>
  <si>
    <t/>
  </si>
  <si>
    <t>ESZKÖZÖK</t>
  </si>
  <si>
    <t>01</t>
  </si>
  <si>
    <t>A/I/1        Vagyoni értékű jogok</t>
  </si>
  <si>
    <t>02</t>
  </si>
  <si>
    <t>A/I/2        Szellemi termékek</t>
  </si>
  <si>
    <t>03</t>
  </si>
  <si>
    <t>A/I/3        Immateriális javak értékhelyesbítése</t>
  </si>
  <si>
    <t>04</t>
  </si>
  <si>
    <t>A/I        Immateriális javak (=A/I/1+A/I/2+A/I/3) (04=01+02+03)</t>
  </si>
  <si>
    <t>05</t>
  </si>
  <si>
    <t>A/II/1        Ingatlanok és a kapcsolódó vagyoni értékű jogok</t>
  </si>
  <si>
    <t>06</t>
  </si>
  <si>
    <t>A/II/2        Gépek, berendezések, felszerelések, járművek</t>
  </si>
  <si>
    <t>07</t>
  </si>
  <si>
    <t>A/II/3        Tenyészállatok</t>
  </si>
  <si>
    <t>08</t>
  </si>
  <si>
    <t>A/II/4        Beruházások, felújítások</t>
  </si>
  <si>
    <t>09</t>
  </si>
  <si>
    <t>A/II/5        Tárgyi eszközök értékhelyesbítése</t>
  </si>
  <si>
    <t>10</t>
  </si>
  <si>
    <t>A/II        Tárgyi eszközök (=A/II/1+...+A/II/5) (10=05+...+09)</t>
  </si>
  <si>
    <t>11</t>
  </si>
  <si>
    <t>A/III/1        Tartós részesedések (11&gt;=12+13)</t>
  </si>
  <si>
    <t>12</t>
  </si>
  <si>
    <t>A/III/1a        - ebből: tartós részesedések jegybankban</t>
  </si>
  <si>
    <t>13</t>
  </si>
  <si>
    <t>A/III/1b        - ebből: tartós részesedések társulásban</t>
  </si>
  <si>
    <t>14</t>
  </si>
  <si>
    <t>A/III/2        Tartós hitelviszonyt megtestesítő értékpapírok (14&gt;=15+16)</t>
  </si>
  <si>
    <t>15</t>
  </si>
  <si>
    <t>A/III/2a        - ebből: államkötvények</t>
  </si>
  <si>
    <t>16</t>
  </si>
  <si>
    <t>A/III/2b        - ebből: helyi önkormányzatok kötvényei</t>
  </si>
  <si>
    <t>17</t>
  </si>
  <si>
    <t>A/III/3        Befektetett pénzügyi eszközök értékhelyesbítése</t>
  </si>
  <si>
    <t>18</t>
  </si>
  <si>
    <t>A/III        Befektetett pénzügyi eszközök (=A/III/1+A/III/2+A/III/3) (18=11+14+17)</t>
  </si>
  <si>
    <t>19</t>
  </si>
  <si>
    <t>A/IV/1        Koncesszióba, vagyonkezelésbe adott eszközök</t>
  </si>
  <si>
    <t>20</t>
  </si>
  <si>
    <t>A/IV/2        Koncesszióba, vagyonkezelésbe adott eszközök értékhelyesbítése</t>
  </si>
  <si>
    <t>21</t>
  </si>
  <si>
    <t>A/IV        Koncesszióba, vagyonkezelésbe adott eszközök (=A/IV/1+A/IV/2) (21=19+20)</t>
  </si>
  <si>
    <t>22</t>
  </si>
  <si>
    <t>A)        NEMZETI VAGYONBA TARTOZÓ BEFEKTETETT ESZKÖZÖK (=A/I+A/II+A/III+A/IV) (22=04+10+18+21)</t>
  </si>
  <si>
    <t>23</t>
  </si>
  <si>
    <t>B/I/1        Vásárolt készletek</t>
  </si>
  <si>
    <t>24</t>
  </si>
  <si>
    <t>B/I/2        Átsorolt, követelés fejében átvett készletek</t>
  </si>
  <si>
    <t>25</t>
  </si>
  <si>
    <t>B/I/3        Egyéb készletek</t>
  </si>
  <si>
    <t>26</t>
  </si>
  <si>
    <t>B/I/4        Befejezetlen termelés, félkész termékek, késztermékek</t>
  </si>
  <si>
    <t>27</t>
  </si>
  <si>
    <t>B/I/5        Növendék-, hízó és egyéb állatok</t>
  </si>
  <si>
    <t>28</t>
  </si>
  <si>
    <t>B/I        Készletek (=B/I/1+…+B/I/5) (28=23+...+27)</t>
  </si>
  <si>
    <t>29</t>
  </si>
  <si>
    <t>B/II/1        Nem tartós részesedések</t>
  </si>
  <si>
    <t>30</t>
  </si>
  <si>
    <t>B/II/2        Forgatási célú hitelviszonyt megtestesítő értékpapírok (30&gt;=31+...+35)</t>
  </si>
  <si>
    <t>31</t>
  </si>
  <si>
    <t>B/II/2a        - ebből: kárpótlási jegyek</t>
  </si>
  <si>
    <t>32</t>
  </si>
  <si>
    <t>B/II/2b        - ebből: kincstárjegyek</t>
  </si>
  <si>
    <t>33</t>
  </si>
  <si>
    <t>B/II/2c        - ebből: államkötvények</t>
  </si>
  <si>
    <t>34</t>
  </si>
  <si>
    <t>B/II/2d        - ebből: helyi önkormányzatok kötvényei</t>
  </si>
  <si>
    <t>35</t>
  </si>
  <si>
    <t>B/II/2e        - ebből: befektetési jegyek</t>
  </si>
  <si>
    <t>36</t>
  </si>
  <si>
    <t>B/II        Értékpapírok (=B/II/1+B/II/2) (36=29+30)</t>
  </si>
  <si>
    <t>37</t>
  </si>
  <si>
    <t>B)        NEMZETI VAGYONBA TARTOZÓ FORGÓESZKÖZÖK (= B/I+B/II) (37=28+36)</t>
  </si>
  <si>
    <t>38</t>
  </si>
  <si>
    <t>C/I        Hosszú lejáratú betétek</t>
  </si>
  <si>
    <t>39</t>
  </si>
  <si>
    <t>C/II        Pénztárak, csekkek, betétkönyvek</t>
  </si>
  <si>
    <t>40</t>
  </si>
  <si>
    <t>C/III        Forintszámlák</t>
  </si>
  <si>
    <t>41</t>
  </si>
  <si>
    <t>C/IV        Devizaszámlák</t>
  </si>
  <si>
    <t>42</t>
  </si>
  <si>
    <t>C/V        Idegen pénzeszközök</t>
  </si>
  <si>
    <t>43</t>
  </si>
  <si>
    <t>C)        PÉNZESZKÖZÖK (=C/I+…+C/V) (43=38+...+42)</t>
  </si>
  <si>
    <t>44</t>
  </si>
  <si>
    <t>D/I/1        Költségvetési évben esedékes követelések működési célú támogatások bevételeire államháztartáson belülről (44&gt;=45)</t>
  </si>
  <si>
    <t>45</t>
  </si>
  <si>
    <t>D/I/1a        - ebből: költségvetési évben esedékes követelések működési célú visszatérítendő támogatások, kölcsönök visszatérülésére államháztartáson belülről</t>
  </si>
  <si>
    <t>46</t>
  </si>
  <si>
    <t>D/I/2        Költségvetési évben esedékes követelések felhalmozási célú támogatások bevételeire államháztartáson belülről (46&gt;=47)</t>
  </si>
  <si>
    <t>47</t>
  </si>
  <si>
    <t>D/I/2a        - ebből: költségvetési évben esedékes követelések felhalmozási célú visszatérítendő támogatások, kölcsönök visszatérülésére államháztartáson belülről</t>
  </si>
  <si>
    <t>48</t>
  </si>
  <si>
    <t>D/I/3        Költségvetési évben esedékes követelések közhatalmi bevételre</t>
  </si>
  <si>
    <t>49</t>
  </si>
  <si>
    <t>D/I/4        Költségvetési évben esedékes követelések működési bevételre</t>
  </si>
  <si>
    <t>50</t>
  </si>
  <si>
    <t>D/I/5        Költségvetési évben esedékes követelések felhalmozási bevételre</t>
  </si>
  <si>
    <t>51</t>
  </si>
  <si>
    <t>D/I/6        Költségvetési évben esedékes követelések működési célú átvett pénzeszközre (51&gt;=52)</t>
  </si>
  <si>
    <t>52</t>
  </si>
  <si>
    <t>D/I/6a        - ebből: költségvetési évben esedékes követelések működési célú visszatérítendő támogatások, kölcsönök visszatérülésére államháztartáson kívülről</t>
  </si>
  <si>
    <t>53</t>
  </si>
  <si>
    <t>D/I/7        Költségvetési évben esedékes követelések felhalmozási célú átvett pénzeszközre (53&gt;=54)</t>
  </si>
  <si>
    <t>54</t>
  </si>
  <si>
    <t>D/I/7a        - ebből: költségvetési évben esedékes követelések felhalmozási célú visszatérítendő támogatások, kölcsönök visszatérülésére államháztartáson kívülről</t>
  </si>
  <si>
    <t>55</t>
  </si>
  <si>
    <t>D/I/8        Költségvetési évben esedékes követelések finanszírozási bevételekre (55&gt;=56)</t>
  </si>
  <si>
    <t>56</t>
  </si>
  <si>
    <t>D/I/8a        - ebből: költségvetési évben esedékes követelések államháztartáson belüli megelőlegezések törlesztésére</t>
  </si>
  <si>
    <t>57</t>
  </si>
  <si>
    <t>D/I        Költségvetési évben esedékes követelések (=D/I/1+…+D/I/8) (57=44+46+48+...+51+53+55)</t>
  </si>
  <si>
    <t>58</t>
  </si>
  <si>
    <t>D/II/1        Költségvetési évet követően esedékes követelések működési célú támogatások bevételeire államháztartáson belülről (58&gt;=59)</t>
  </si>
  <si>
    <t>59</t>
  </si>
  <si>
    <t>D/II/1a        - ebből: költségvetési évet követően esedékes követelések működési célú visszatérítendő támogatások, kölcsönök visszatérülésére államháztartáson belülről</t>
  </si>
  <si>
    <t>60</t>
  </si>
  <si>
    <t>D/II/2        Költségvetési évet követően esedékes követelések felhalmozási célú támogatások bevételeire államháztartáson belülről (60&gt;=61)</t>
  </si>
  <si>
    <t>61</t>
  </si>
  <si>
    <t>D/II/2a        - ebből: költségvetési évet követően esedékes követelések felhalmozási célú visszatérítendő támogatások, kölcsönök visszatérülésére államháztartáson belülről</t>
  </si>
  <si>
    <t>62</t>
  </si>
  <si>
    <t>D/II/3        Költségvetési évet követően esedékes követelések közhatalmi bevételre</t>
  </si>
  <si>
    <t>63</t>
  </si>
  <si>
    <t>D/II/4        Költségvetési évet követően esedékes követelések működési bevételre</t>
  </si>
  <si>
    <t>64</t>
  </si>
  <si>
    <t>D/II/5        Költségvetési évet követően esedékes követelések felhalmozási bevételre</t>
  </si>
  <si>
    <t>65</t>
  </si>
  <si>
    <t>D/II/6        Költségvetési évet követően esedékes követelések működési célú átvett pénzeszközre (65&gt;=66)</t>
  </si>
  <si>
    <t>66</t>
  </si>
  <si>
    <t>D/II/6a        - ebből: költségvetési évet követően esedékes követelések működési célú visszatérítendő támogatások, kölcsönök visszatérülésére államháztartáson kívülről</t>
  </si>
  <si>
    <t>67</t>
  </si>
  <si>
    <t>D/II/7        Költségvetési évet követően esedékes követelések felhalmozási célú átvett pénzeszközre (67&gt;=68)</t>
  </si>
  <si>
    <t>68</t>
  </si>
  <si>
    <t>D/II/7a        - ebből: költségvetési évet követően esedékes követelések felhalmozási célú visszatérítendő támogatások, kölcsönök visszatérülésére államháztartáson kívülről</t>
  </si>
  <si>
    <t>69</t>
  </si>
  <si>
    <t>D/II/8        Költségvetési évet követően esedékes követelések finanszírozási bevételekre (69&gt;=70)</t>
  </si>
  <si>
    <t>70</t>
  </si>
  <si>
    <t>D/II8a        - ebből: költségvetési évet követően esedékes követelések államháztartáson belüli megelőlegezések törlesztésére</t>
  </si>
  <si>
    <t>71</t>
  </si>
  <si>
    <t>D/II        Költségvetési évet követően esedékes követelések (=D/II/1+…+D/II/8) (71=58+60+62+...+65+67+69)</t>
  </si>
  <si>
    <t>72</t>
  </si>
  <si>
    <t>D/III/1        Adott előlegek (72&gt;=73+...+77)</t>
  </si>
  <si>
    <t>73</t>
  </si>
  <si>
    <t>D/III/1a        - ebből: immateriális javakra adott előlegek</t>
  </si>
  <si>
    <t>74</t>
  </si>
  <si>
    <t>D/III/1b        - ebből: beruházásokra adott előlegek</t>
  </si>
  <si>
    <t>75</t>
  </si>
  <si>
    <t>D/III/1c        - ebből: készletekre adott előlegek</t>
  </si>
  <si>
    <t>76</t>
  </si>
  <si>
    <t>77</t>
  </si>
  <si>
    <t>78</t>
  </si>
  <si>
    <t>D/III/2        Továbbadási célból folyósított támogatások, ellátások elszámolása</t>
  </si>
  <si>
    <t>79</t>
  </si>
  <si>
    <t>D/III/3        Más által beszedett bevételek elszámolása</t>
  </si>
  <si>
    <t>80</t>
  </si>
  <si>
    <t>D/III/4        Forgótőke elszámolása</t>
  </si>
  <si>
    <t>81</t>
  </si>
  <si>
    <t>D/III/5        Vagyonkezelésbe adott eszközökkel kapcsolatos visszapótlási követelés elszámolása</t>
  </si>
  <si>
    <t>82</t>
  </si>
  <si>
    <t>D/III/6        Nem társadalombiztosítás pénzügyi alapjait terhelő kifizetett ellátások megtérítésének elszámolása</t>
  </si>
  <si>
    <t>83</t>
  </si>
  <si>
    <t>D/III/7        Folyósított, megelőlegezett társadalombiztosítási és családtámogatási ellátások elszámolása</t>
  </si>
  <si>
    <t>84</t>
  </si>
  <si>
    <t>D/III        Követelés jellegű sajátos elszámolások (=D/III/1+…+D/III/7) (84=72+78+...+83)</t>
  </si>
  <si>
    <t>85</t>
  </si>
  <si>
    <t>D)        KÖVETELÉSEK (=D/I+D/II+D/III) (85=57+71+84)</t>
  </si>
  <si>
    <t>86</t>
  </si>
  <si>
    <t>E)        EGYÉB SAJÁTOS ESZKÖZOLDALI ELSZÁMOLÁSOK</t>
  </si>
  <si>
    <t>87</t>
  </si>
  <si>
    <t>F/1        Eredményszemléletű bevételek aktív időbeli elhatárolása</t>
  </si>
  <si>
    <t>88</t>
  </si>
  <si>
    <t>F/2        Költségek, ráfordítások aktív időbeli elhatárolása</t>
  </si>
  <si>
    <t>89</t>
  </si>
  <si>
    <t>F/3        Halasztott ráfordítások</t>
  </si>
  <si>
    <t>90</t>
  </si>
  <si>
    <t>F)        AKTÍV IDŐBELI ELHATÁROLÁSOK (=F/1+F/2+F/3) (90=87+...+89)</t>
  </si>
  <si>
    <t>91</t>
  </si>
  <si>
    <t>ESZKÖZÖK ÖSSZESEN (=A+B+C+D+E+F) (91=22+37+43+85+86+90)</t>
  </si>
  <si>
    <t>FORRÁSOK</t>
  </si>
  <si>
    <t>92</t>
  </si>
  <si>
    <t>G/I        Nemzeti vagyon induláskori értéke</t>
  </si>
  <si>
    <t>93</t>
  </si>
  <si>
    <t>G/II        Nemzeti vagyon változásai</t>
  </si>
  <si>
    <t>94</t>
  </si>
  <si>
    <t>G/III        Egyéb eszközök induláskori értéke és változásai</t>
  </si>
  <si>
    <t>95</t>
  </si>
  <si>
    <t>G/IV        Felhalmozott eredmény</t>
  </si>
  <si>
    <t>96</t>
  </si>
  <si>
    <t>G/V        Eszközök értékhelyesbítésének forrása</t>
  </si>
  <si>
    <t>97</t>
  </si>
  <si>
    <t>G/VI        Mérleg szerinti eredmény</t>
  </si>
  <si>
    <t>98</t>
  </si>
  <si>
    <t>G)        SAJÁT TŐKE (=G/I+…+G/VI) (98=92+...+97)</t>
  </si>
  <si>
    <t>99</t>
  </si>
  <si>
    <t>H/I/1        Költségvetési évben esedékes kötelezettségek személyi juttatásokra</t>
  </si>
  <si>
    <t>100</t>
  </si>
  <si>
    <t>H/I/2        Költségvetési évben esedékes kötelezettségek munkaadókat terhelő járulékokra és szociális hozzájárulási adóra</t>
  </si>
  <si>
    <t>101</t>
  </si>
  <si>
    <t>H/I/3        Költségvetési évben esedékes kötelezettségek dologi kiadásokra</t>
  </si>
  <si>
    <t>102</t>
  </si>
  <si>
    <t>H/I/4        Költségvetési évben esedékes kötelezettségek ellátottak pénzbeli juttatásaira</t>
  </si>
  <si>
    <t>103</t>
  </si>
  <si>
    <t>H/I/5        Költségvetési évben esedékes kötelezettségek egyéb működési célú kiadásokra (103&gt;=104)</t>
  </si>
  <si>
    <t>104</t>
  </si>
  <si>
    <t>H/I/5a        - ebből: költségvetési évben esedékes kötelezettségek működési célú visszatérítendő támogatások, kölcsönök törlesztésére államháztartáson belülre</t>
  </si>
  <si>
    <t>105</t>
  </si>
  <si>
    <t>H/I/6        Költségvetési évben esedékes kötelezettségek beruházásokra</t>
  </si>
  <si>
    <t>106</t>
  </si>
  <si>
    <t>H/I/7        Költségvetési évben esedékes kötelezettségek felújításokra</t>
  </si>
  <si>
    <t>107</t>
  </si>
  <si>
    <t>H/I/8        Költségvetési évben esedékes kötelezettségek egyéb felhalmozási célú kiadásokra (107&gt;=108)</t>
  </si>
  <si>
    <t>108</t>
  </si>
  <si>
    <t>H/I/8a        - ebből: költségvetési évben esedékes kötelezettségek felhalmozási célú visszatérítendő támogatások, kölcsönök törlesztésére államháztartáson belülre</t>
  </si>
  <si>
    <t>109</t>
  </si>
  <si>
    <t>H/I/9        Költségvetési évben esedékes kötelezettségek finanszírozási kiadásokra (109&gt;=110+...+117)</t>
  </si>
  <si>
    <t>110</t>
  </si>
  <si>
    <t>H/I/9a        - ebből: költségvetési évben esedékes kötelezettségek államháztartáson belüli megelőlegezések visszafizetésére</t>
  </si>
  <si>
    <t>111</t>
  </si>
  <si>
    <t>H/I/9b        - ebből: költségvetési évben esedékes kötelezettségek hosszú lejáratú hitelek, kölcsönök törlesztésére</t>
  </si>
  <si>
    <t>112</t>
  </si>
  <si>
    <t>H/I/9c        - ebből: költségvetési évben esedékes kötelezettségek likviditási célú hitelek, kölcsönök törlesztésére pénzügyi vállalkozásoknak</t>
  </si>
  <si>
    <t>113</t>
  </si>
  <si>
    <t>H/I/9d        - ebből: költségvetési évben esedékes kötelezettségek rövid lejáratú hitelek, kölcsönök törlesztésére</t>
  </si>
  <si>
    <t>114</t>
  </si>
  <si>
    <t>H/I/9e        - ebből: költségvetési évben esedékes kötelezettségek külföldi hitelek, kölcsönök törlesztésére</t>
  </si>
  <si>
    <t>115</t>
  </si>
  <si>
    <t>H/I/9f        - ebből: költségvetési évben esedékes kötelezettségek forgatási célú belföldi értékpapírok beváltására</t>
  </si>
  <si>
    <t>116</t>
  </si>
  <si>
    <t>H/I/9g        - ebből: költségvetési évben esedékes kötelezettségek befektetési célú belföldi értékpapírok beváltására</t>
  </si>
  <si>
    <t>117</t>
  </si>
  <si>
    <t>H/I/9h        - ebből: költségvetési évben esedékes kötelezettségek külföldi értékpapírok beváltására</t>
  </si>
  <si>
    <t>118</t>
  </si>
  <si>
    <t>H/I        Költségvetési évben esedékes kötelezettségek (=H/I/1+…H/I/9) (118=99+...+103+105+...+107+109)</t>
  </si>
  <si>
    <t>119</t>
  </si>
  <si>
    <t>H/II/1        Költségvetési évet követően esedékes kötelezettségek személyi juttatásokra</t>
  </si>
  <si>
    <t>120</t>
  </si>
  <si>
    <t>H/II/2        Költségvetési évet követően esedékes kötelezettségek munkaadókat terhelő járulékokra és szociális hozzájárulási adóra</t>
  </si>
  <si>
    <t>121</t>
  </si>
  <si>
    <t>H/II/3        Költségvetési évet követően esedékes kötelezettségek dologi kiadásokra</t>
  </si>
  <si>
    <t>122</t>
  </si>
  <si>
    <t>H/II/4        Költségvetési évet követően esedékes kötelezettségek ellátottak pénzbeli juttatásaira</t>
  </si>
  <si>
    <t>123</t>
  </si>
  <si>
    <t>H/II/5        Költségvetési évet követően esedékes kötelezettségek egyéb működési célú kiadásokra (123&gt;=124)</t>
  </si>
  <si>
    <t>124</t>
  </si>
  <si>
    <t>H/II/5a        - ebből: költségvetési évet követően esedékes kötelezettségek működési célú visszatérítendő támogatások, kölcsönök törlesztésére államháztartáson belülre</t>
  </si>
  <si>
    <t>125</t>
  </si>
  <si>
    <t>H/II/6        Költségvetési évet követően esedékes kötelezettségek beruházásokra</t>
  </si>
  <si>
    <t>126</t>
  </si>
  <si>
    <t>H/II/7        Költségvetési évet követően esedékes kötelezettségek felújításokra</t>
  </si>
  <si>
    <t>127</t>
  </si>
  <si>
    <t>H/II/8        Költségvetési évet követően esedékes kötelezettségek egyéb felhalmozási célú kiadásokra (127&gt;=128)</t>
  </si>
  <si>
    <t>128</t>
  </si>
  <si>
    <t>H/II/8a        - ebből: költségvetési évet követően esedékes kötelezettségek felhalmozási célú visszatérítendő támogatások, kölcsönök törlesztésére államháztartáson belülre</t>
  </si>
  <si>
    <t>129</t>
  </si>
  <si>
    <t>H/II/9        Költségvetési évet követően esedékes kötelezettségek finanszírozási kiadásokra (129&gt;=130+...+137)</t>
  </si>
  <si>
    <t>130</t>
  </si>
  <si>
    <t>H/II/9a        - ebből: költségvetési évet követően esedékes kötelezettségek államháztartáson belüli megelőlegezések visszafizetésére</t>
  </si>
  <si>
    <t>131</t>
  </si>
  <si>
    <t>H/II/9b        - ebből: költségvetési évet követően esedékes kötelezettségek hosszú lejáratú hitelek, kölcsönök törlesztésére</t>
  </si>
  <si>
    <t>132</t>
  </si>
  <si>
    <t>H/II/9c        - ebből: költségvetési évet követően esedékes kötelezettségek likviditási célú hitelek, kölcsönök törlesztésére pénzügyi vállalkozásoknak</t>
  </si>
  <si>
    <t>133</t>
  </si>
  <si>
    <t>H/II/9d        - ebből: költségvetési évet követően esedékes kötelezettségek rövid lejáratú hitelek, kölcsönök törlesztésére</t>
  </si>
  <si>
    <t>134</t>
  </si>
  <si>
    <t>H/II/9e        - ebből: költségvetési évet követően esedékes kötelezettségek külföldi hitelek, kölcsönök törlesztésére</t>
  </si>
  <si>
    <t>135</t>
  </si>
  <si>
    <t>H/II/9f        - ebből: költségvetési évet követően esedékes kötelezettségek forgatási célú belföldi értékpapírok beváltására</t>
  </si>
  <si>
    <t>136</t>
  </si>
  <si>
    <t>H/II/9g        - ebből: költségvetési évet követően esedékes kötelezettségek befektetési célú belföldi értékpapírok beváltására</t>
  </si>
  <si>
    <t>137</t>
  </si>
  <si>
    <t>H/II/9h        - ebből: költségvetési évévet követően esedékes kötelezettségek külföldi értékpapírok beváltására</t>
  </si>
  <si>
    <t>138</t>
  </si>
  <si>
    <t>H/II        Költségvetési évet követően esedékes kötelezettségek (=H/II/1+…H/II/9) (138=119+...+123+125+...+127+129)</t>
  </si>
  <si>
    <t>139</t>
  </si>
  <si>
    <t>H/III/1        Kapott előlegek</t>
  </si>
  <si>
    <t>140</t>
  </si>
  <si>
    <t>H/III/2        Továbbadási célból folyósított támogatások, ellátások elszámolása</t>
  </si>
  <si>
    <t>141</t>
  </si>
  <si>
    <t>H/III/3        Más szervezetet megillető bevételek elszámolása</t>
  </si>
  <si>
    <t>142</t>
  </si>
  <si>
    <t>H/III/4        Forgótőke elszámolása (Kincstár)</t>
  </si>
  <si>
    <t>143</t>
  </si>
  <si>
    <t>H/III/5        Vagyonkezelésbe vett eszközökkel kapcsolatos visszapótlási kötelezettség elszámolása</t>
  </si>
  <si>
    <t>144</t>
  </si>
  <si>
    <t>H/III/6        Nem társadalombiztosítás pénzügyi alapjait terhelő kifizetett ellátások megtérítésének elszámolása</t>
  </si>
  <si>
    <t>145</t>
  </si>
  <si>
    <t>H/III/7        Munkáltató által korengedményes nyugdíjhoz megfizetett hozzájárulás elszámolása</t>
  </si>
  <si>
    <t>146</t>
  </si>
  <si>
    <t>H/III        Kötelezettség jellegű sajátos elszámolások (=H)/III/1+…+H)/III/7) (146=139+...+145)</t>
  </si>
  <si>
    <t>147</t>
  </si>
  <si>
    <t>H)        KÖTELEZETTSÉGEK (=H/I+H/II+H/III) (=118+138+146)</t>
  </si>
  <si>
    <t>148</t>
  </si>
  <si>
    <t>I)        EGYÉB SAJÁTOS FORRÁSOLDALI ELSZÁMOLÁSOK</t>
  </si>
  <si>
    <t>149</t>
  </si>
  <si>
    <t>J)        KINCSTÁRI SZÁMLAVEZETÉSSEL KAPCSOLATOS ELSZÁMOLÁSOK</t>
  </si>
  <si>
    <t>150</t>
  </si>
  <si>
    <t>K/1        Eredményszemléletű bevételek passzív időbeli elhatárolása</t>
  </si>
  <si>
    <t>151</t>
  </si>
  <si>
    <t>K/2        Költségek, ráfordítások passzív időbeli elhatárolása</t>
  </si>
  <si>
    <t>152</t>
  </si>
  <si>
    <t>K/3        Halasztott eredményszemléletű bevételek</t>
  </si>
  <si>
    <t>153</t>
  </si>
  <si>
    <t>K)        PASSZÍV IDŐBELI ELHATÁROLÁSOK (=K/1+K/2+K/3) (153=150+...+152)</t>
  </si>
  <si>
    <t>154</t>
  </si>
  <si>
    <t>FORRÁSOK ÖSSZESEN (=G+H+I+J+K) (=154=98+147+...+149+153)</t>
  </si>
  <si>
    <t>Összeg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</si>
  <si>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</si>
  <si>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</si>
  <si>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</si>
  <si>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</si>
  <si>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</si>
  <si>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</si>
  <si>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</si>
  <si>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05        Vállalkozási tevékenység költségvetési bevételei</t>
  </si>
  <si>
    <t>06        Vállalkozási tevékenység költségvetési kiadásai</t>
  </si>
  <si>
    <t>III        Vállalkozási tevékenység költségvetési egyenlege (=05-06)</t>
  </si>
  <si>
    <t>07        Vállalkozási tevékenység finanszírozási bevételei</t>
  </si>
  <si>
    <t>08        Vállalkozási tevékenység finanszírozási kiadásai</t>
  </si>
  <si>
    <t>IV        Vállalkozási tevékenység finanszírozási egyenlege (=07-08)</t>
  </si>
  <si>
    <t>B)        Vállalkozási tevékenység maradványa (=±III±IV)</t>
  </si>
  <si>
    <t>C)        Összes maradvány (=A+B)</t>
  </si>
  <si>
    <t>D)        Alaptevékenység kötelezettségvállalással terhelt maradványa</t>
  </si>
  <si>
    <t>E)        Alaptevékenység szabad maradványa (=A-D)</t>
  </si>
  <si>
    <t>F)        Vállalkozási tevékenységet terhelő befizetési kötelezettség (=B*0,1)</t>
  </si>
  <si>
    <t>G)        Vállalkozási tevékenység felhasználható maradványa (=B-F)</t>
  </si>
  <si>
    <t>01        Közhatalmi eredményszemléletű bevételek</t>
  </si>
  <si>
    <t>02        Eszközök és szolgáltatások értékesítése nettó eredményszemléletű bevételei</t>
  </si>
  <si>
    <t>03        Tevékenység egyéb nettó eredményszemléletű bevételei</t>
  </si>
  <si>
    <t>I        Tevékenység nettó eredményszemléletű bevétele (=01+02+03) (04=01+02+03)</t>
  </si>
  <si>
    <t>04        Saját termelésű készletek állományváltozása</t>
  </si>
  <si>
    <t>05        Saját előállítású eszközök aktivált értéke</t>
  </si>
  <si>
    <t>II        Aktivált saját teljesítmények értéke (=±04+05) (07=±05+06)</t>
  </si>
  <si>
    <t>06        Központi működési célú támogatások eredményszemléletű bevételei</t>
  </si>
  <si>
    <t>07        Egyéb működési célú támogatások eredményszemléletű bevételei</t>
  </si>
  <si>
    <t>08        Különféle egyéb eredményszemléletű bevételek</t>
  </si>
  <si>
    <t>III        Egyéb eredményszemléletű bevételek (=06+07+08) (11=08+09+10)</t>
  </si>
  <si>
    <t>09        Anyagköltség</t>
  </si>
  <si>
    <t>10        Igénybe vett szolgáltatások értéke</t>
  </si>
  <si>
    <t>11        Eladott áruk beszerzési értéke</t>
  </si>
  <si>
    <t>12        Eladott (közvetített) szolgáltatások értéke</t>
  </si>
  <si>
    <t>IV        Anyagjellegű ráfordítások (=09+10+11+12) (16=12+...+15)</t>
  </si>
  <si>
    <t>13        Bérköltség</t>
  </si>
  <si>
    <t>14        Személyi jellegű egyéb kifizetések</t>
  </si>
  <si>
    <t>15        Bérjárulékok</t>
  </si>
  <si>
    <t>V        Személyi jellegű ráfordítások (=13+14+15) (20=17+...+19)</t>
  </si>
  <si>
    <t>VI        Értékcsökkenési leírás</t>
  </si>
  <si>
    <t>VII        Egyéb ráfordítások</t>
  </si>
  <si>
    <t>A) TEVÉKENYSÉGEK EREDMÉNYE (=I±II+III-IV-V-VI-VII) (23=04±07+11-(16+20+21+22))</t>
  </si>
  <si>
    <t>16        Kapott (járó) osztalék és részesedés</t>
  </si>
  <si>
    <t>17        Kapott (járó) kamatok és kamatjellegű eredményszemléletű bevételek</t>
  </si>
  <si>
    <t>18        Pénzügyi műveletek egyéb eredményszemléletű bevételei (&gt;=18a) (26&gt;=27)</t>
  </si>
  <si>
    <t>18a        - ebből: árfolyamnyereség</t>
  </si>
  <si>
    <t>VIII        Pénzügyi műveletek eredményszemléletű bevételei (=16+17+18) (28=24+...+26)</t>
  </si>
  <si>
    <t>19        Fizetendő kamatok és kamatjellegű ráfordítások</t>
  </si>
  <si>
    <t>20        Részesedések, értékpapírok, pénzeszközök értékvesztése</t>
  </si>
  <si>
    <t>21        Pénzügyi műveletek egyéb ráfordításai (&gt;=21a) (31&gt;=32)</t>
  </si>
  <si>
    <t>21a        - ebből: árfolyamveszteség</t>
  </si>
  <si>
    <t>IX        Pénzügyi műveletek ráfordításai (=19+20+21) (33=29+...+31)</t>
  </si>
  <si>
    <t>B)        PÉNZÜGYI MŰVELETEK EREDMÉNYE (=VIII-IX) (34=28-33)</t>
  </si>
  <si>
    <t>C)        SZOKÁSOS EREDMÉNY (=±A±B) (35=±23±34)</t>
  </si>
  <si>
    <t>22        Felhalmozási célú támogatások eredményszemléletű bevételei</t>
  </si>
  <si>
    <t>23        Különféle rendkívüli eredményszemléletű bevételek</t>
  </si>
  <si>
    <t>X        Rendkívüli eredményszemléletű bevételek (=22+23) (=36+37)</t>
  </si>
  <si>
    <t>XI        Rendkívüli ráfordítások</t>
  </si>
  <si>
    <t>D)        RENDKÍVÜLI EREDMÉNY(=X-XI) (40=38-39)</t>
  </si>
  <si>
    <t>E)        MÉRLEG SZERINTI EREDMÉNY (=±C±D) (41=±35±40)</t>
  </si>
  <si>
    <t>Konszolidálás előtti összeg</t>
  </si>
  <si>
    <t>Konszolidálás</t>
  </si>
  <si>
    <t>Konszolidált összeg</t>
  </si>
  <si>
    <t>ESZKÖZÖK ÖSSZESEN (=A+B+C+D+E+F)</t>
  </si>
  <si>
    <t>01 Közhatalmi eredményszemléletű bevételek</t>
  </si>
  <si>
    <t>02 Eszközök és szolgáltatások értékesítése nettó eredményszemléletű bevételei</t>
  </si>
  <si>
    <t>03 Tevékenység egyéb nettó eredményszemléletű bevételei</t>
  </si>
  <si>
    <t>I Tevékenység nettó eredményszemléletű bevétele (=01+02+03)</t>
  </si>
  <si>
    <t>06 Központi működési célú támogatások eredményszemléletű bevételei</t>
  </si>
  <si>
    <t>07 Egyéb működési célú támogatások eredményszemléletű bevételei</t>
  </si>
  <si>
    <t>VI Értékcsökkenési leírás</t>
  </si>
  <si>
    <t>VII Egyéb ráfordítások</t>
  </si>
  <si>
    <t>A)  TEVÉKENYSÉGEK EREDMÉNYE (=I±II+III-IV-V-VI-VII)</t>
  </si>
  <si>
    <t>B)  PÉNZÜGYI MŰVELETEK EREDMÉNYE (=VIII-IX)</t>
  </si>
  <si>
    <t xml:space="preserve"> PÉNZESZKÖZ  VÁLTOZÁS BEMUTÁSA</t>
  </si>
  <si>
    <t>Pénzkészlet tárgyidő.elején-Ft költsv. bankszámlák egyenlege (Előirányzat-felhasználási keretszámlák egyenlege)</t>
  </si>
  <si>
    <t>Pénzkészlet tárgyidő.elején-Devizabetét számlák egyenlege</t>
  </si>
  <si>
    <t>Pénzkészlet tárgyidő.elején-Forintpénztár, betétk. egyenlege</t>
  </si>
  <si>
    <t>Pénzkészlet tárgyidő.elején-Valutapénztárak egyenlege</t>
  </si>
  <si>
    <t>Pénzkészlet tárgyidő.elején- ÖSSZESEN (01+02+03+04)</t>
  </si>
  <si>
    <t>Pénzkészlet tárgyidő.végén-Ft. költsv. bankszámlák egyenlege (Előirányzat-felhasználási keretszámlák egyenlege)</t>
  </si>
  <si>
    <t>Pénzkészlet tárgyidő.végén-Devizabetét számlák egyenlege</t>
  </si>
  <si>
    <t>Pénzkészlet tárgyidő.végén-Forintpénztár, betétk. egyenlege</t>
  </si>
  <si>
    <t>Pénzkészlet tárgyidő.végén-Valutapénztárak egyenlege</t>
  </si>
  <si>
    <t>Pénzkészlet tárgyidő.végén- ÖSSZESEN(08+...+11=05+06-07)</t>
  </si>
  <si>
    <t>Módosított
előirányzat</t>
  </si>
  <si>
    <t xml:space="preserve">A </t>
  </si>
  <si>
    <t xml:space="preserve">elkülönített állami pénzalapok KÖZFOGLALKOZTATÁS </t>
  </si>
  <si>
    <t>Felhalmozási célú támogatások ÁHB - könyvtár pélyázat</t>
  </si>
  <si>
    <t>Ellátási díjak - iskolai étkezés</t>
  </si>
  <si>
    <t>096015</t>
  </si>
  <si>
    <t>Intézményi gyermekétkeztetés</t>
  </si>
  <si>
    <t>066010</t>
  </si>
  <si>
    <t>Zöldterület kezeés</t>
  </si>
  <si>
    <t>Óvodaii nevelés ellátás működési feladatai</t>
  </si>
  <si>
    <t>Fogxyatékossággal kapcsolatos pénzbeli ellátások, támogatások</t>
  </si>
  <si>
    <t>sorszám</t>
  </si>
  <si>
    <t>Alpolgármester költségtérítése 12*20.196</t>
  </si>
  <si>
    <t>Szociális hozzájárulási adó 27%</t>
  </si>
  <si>
    <t>Munkaadókat terhelő járulékok és szociális hozzájárulási adó (=5)</t>
  </si>
  <si>
    <t>Kiküldetések</t>
  </si>
  <si>
    <t>Dologi kiadások (=10+14+17+19)</t>
  </si>
  <si>
    <t>Készletbeszerzés (=1+2)</t>
  </si>
  <si>
    <t>Szolgáltatási kiadások (=4+5+6+7)</t>
  </si>
  <si>
    <t>Beruházás áfa</t>
  </si>
  <si>
    <t>Beruházási kiadások</t>
  </si>
  <si>
    <t>Épület felújítás</t>
  </si>
  <si>
    <t>felújítás áfa</t>
  </si>
  <si>
    <t>Finanszírozási kiadások (=1+2+3)</t>
  </si>
  <si>
    <t>Szociális hozzájárulási adó 13,5%</t>
  </si>
  <si>
    <t>Munkaadókat terhelő járulékok és szociális hozzájárulási adó (=3)</t>
  </si>
  <si>
    <t>Műk.célú előzetesen felszámított ÁFA (=4x27%)</t>
  </si>
  <si>
    <t>villamosenergia szolgáltatás, közvilágítás karbantartási díj</t>
  </si>
  <si>
    <t>karbantartási, kisjavítási szolgáltatási kiadások -egyéb önkormányzati vagyon</t>
  </si>
  <si>
    <t>Egyéb működési célú kiadások (=1)</t>
  </si>
  <si>
    <t>Kormányzati funkció (szakfeladat) összesen (=2)</t>
  </si>
  <si>
    <t>Támogatás célú pénzeszk. Átadás (=1)</t>
  </si>
  <si>
    <t xml:space="preserve">közalkalmazott területi pótlék   </t>
  </si>
  <si>
    <t>Foglalkoztatottak személyi juttatásai (=3+…+8)</t>
  </si>
  <si>
    <t>Munkaadókat terhelő járulékok és szociális hozzájárulási adó (=10+11+12)</t>
  </si>
  <si>
    <t>Készletbeszerzések (=14+15+16)</t>
  </si>
  <si>
    <t>adatátviteli célú távközlési díj</t>
  </si>
  <si>
    <t>Szolgáltatási kiadások (=18+19)</t>
  </si>
  <si>
    <t>egyéb szakmai szolgáltatás   egészséghétek, baba- mama klub</t>
  </si>
  <si>
    <t>Szolgáltatási kiadások (=21+22+23)</t>
  </si>
  <si>
    <t>Kiküldetések, reklám és propagandakiadások (=25)</t>
  </si>
  <si>
    <t>Különféle befizetések és egyéb dologi kiadások (=27)</t>
  </si>
  <si>
    <t>Dologi kiadások (=17+20+24+26+28)</t>
  </si>
  <si>
    <t>Külső személyi juttatások (=1)</t>
  </si>
  <si>
    <t>Szolgáltatási kiadások (=5)</t>
  </si>
  <si>
    <t>Szolgáltatási kiadások (=7)</t>
  </si>
  <si>
    <t>Különféle befizetések és egyéb dologi kiadások (=9)</t>
  </si>
  <si>
    <t>Dologi kiadások (=6+8+10)</t>
  </si>
  <si>
    <t>Kormányzati funkció (szakfeladat) összesen (=2+4+11)</t>
  </si>
  <si>
    <t>Foglalkoztatottak személyi juttatásai (=1)</t>
  </si>
  <si>
    <t>Külső személyi juttatások (=3)</t>
  </si>
  <si>
    <t>Egy szakmai anyagbesz</t>
  </si>
  <si>
    <t>Készletbeszerzések (=7+8)</t>
  </si>
  <si>
    <t>karbantartás kisjavítás - műv.ház</t>
  </si>
  <si>
    <t>Szolgáltatási kiadások (=10+ …+ 16)</t>
  </si>
  <si>
    <t>Kiküldetések, reklám és propagandakiadások (=18)</t>
  </si>
  <si>
    <t>Különféle befizetések és egyéb dologi kiadások (=20)</t>
  </si>
  <si>
    <t>Dologi kiadások (=9+17+19+21)</t>
  </si>
  <si>
    <t>Beruházás összesen</t>
  </si>
  <si>
    <t>Kormányzati funkció (szakfeladat) összesen (=2+4+6+22)</t>
  </si>
  <si>
    <t>megnevezése: civil szervezetek működési támogatása</t>
  </si>
  <si>
    <t>Egyéb működési célú kiadások (=1+…+10)</t>
  </si>
  <si>
    <t>Kormányzati funkció (szakfeladat) összesen (=11)</t>
  </si>
  <si>
    <t>Ellátottak pénzbeli juttatásai (=1)</t>
  </si>
  <si>
    <t>Kormányzati funkció (szakfeladat) száma:  096015/562913</t>
  </si>
  <si>
    <t>Foglalkoztatottak személyi juttatásai (=1+2+3)</t>
  </si>
  <si>
    <t>Külső személyi juttatások (=5)</t>
  </si>
  <si>
    <t>Munkaadókat terhelő járulékok és szociális hozzájárulási adó (=7+8+9)</t>
  </si>
  <si>
    <t>Készletbeszerzések (=11+…+15)</t>
  </si>
  <si>
    <t>Szolgáltatási kiadások (=17+18+19)</t>
  </si>
  <si>
    <t>Dologi kiadások (=16+20+21)</t>
  </si>
  <si>
    <t>Kormányzati funkció (szakfeladat) összesen (=4+6+10+22)</t>
  </si>
  <si>
    <t>Munkaadókat terhelő járulékok és szociális hozzájárulási adó (=5+6+7)</t>
  </si>
  <si>
    <t>karbantartási, kisjavítási szolgáltatási kiadások -traktor javítás. egyéb</t>
  </si>
  <si>
    <t>Kormányzati funkció (szakfeladat) összesen (=4+8+18)</t>
  </si>
  <si>
    <t>Ellátottak pénzbeli juttatásai (=1+2)</t>
  </si>
  <si>
    <t>Kormányzati funkció (szakfeladat) összesen (=3)</t>
  </si>
  <si>
    <t xml:space="preserve">megnevezése: szociális étkeztetés </t>
  </si>
  <si>
    <t>Ellátottak pénzbeli juttatásai (=1+3)</t>
  </si>
  <si>
    <t>Beruházási ÁFA</t>
  </si>
  <si>
    <t>Felújítási ÁFA</t>
  </si>
  <si>
    <t>Felhalmozási célú támogatások</t>
  </si>
  <si>
    <t>D/III/1e        - ebből:foglalkoztatottaknak adott előlegek</t>
  </si>
  <si>
    <t>D/III/1d        - ebből: szolgáltatásokra adott előlegek</t>
  </si>
  <si>
    <t>Bevételek - pénzforgalmi                                    (+)</t>
  </si>
  <si>
    <t>Kiadások - pénzforgalmi                                      (-)</t>
  </si>
  <si>
    <t>65 év feletti egedül élő személyek: 59 fő x 9000,- Ft/év = 522.000,- Ft</t>
  </si>
  <si>
    <t>mozg.korlát.személyek tulajdon.lévő : 5db = 42495,- Ft</t>
  </si>
  <si>
    <t>társadalmi szervezet tulajdonában lévő: 2 db =  56.925,- Ft</t>
  </si>
  <si>
    <t xml:space="preserve">14. </t>
  </si>
  <si>
    <t>13. melléklet</t>
  </si>
  <si>
    <t>12. melléklet</t>
  </si>
  <si>
    <t>10. melléklet</t>
  </si>
  <si>
    <t>8. melléklet</t>
  </si>
  <si>
    <t>6. melléklet</t>
  </si>
  <si>
    <t>5. melléklet</t>
  </si>
  <si>
    <t>4. melléklet                                                                                                                                                                                                                              ezer Ft</t>
  </si>
  <si>
    <t>2. melléklet</t>
  </si>
  <si>
    <t>1. melléklet</t>
  </si>
  <si>
    <t>Teljesítés %</t>
  </si>
  <si>
    <t>Kormányzati funkció 
megnevezése</t>
  </si>
  <si>
    <t>Összes
 kiadás</t>
  </si>
  <si>
    <t xml:space="preserve">K 1
Személyi 
juttatások
</t>
  </si>
  <si>
    <t>K 2
Munkaad.
terh.
Járulékok és szoc.hoz.jár.adó</t>
  </si>
  <si>
    <t xml:space="preserve">K 3
Dologi
kiadások
</t>
  </si>
  <si>
    <t xml:space="preserve">K 6
Beruházások
</t>
  </si>
  <si>
    <t>Önkormányzatok és önkormányzati hivatalok jogalk. és ált.ig.tev.
Magyarpolányi hivatal</t>
  </si>
  <si>
    <t>Eredeti előirányzat</t>
  </si>
  <si>
    <t>Önkormányzatok és önkormányzati hivatalok jogalk. és ált.ig.tev.
Kislődi hivatal</t>
  </si>
  <si>
    <t>Kiadások összesen</t>
  </si>
  <si>
    <t>Eredeti előirányzat összesen</t>
  </si>
  <si>
    <t>Módosított előirányzat összesen</t>
  </si>
  <si>
    <t>Teljesítés összesen</t>
  </si>
  <si>
    <t>15. melléklet</t>
  </si>
  <si>
    <t>Sor-szám</t>
  </si>
  <si>
    <t>A/I        Immateriális javak</t>
  </si>
  <si>
    <t xml:space="preserve">A/II        Tárgyi eszközök </t>
  </si>
  <si>
    <t xml:space="preserve">A/III        Befektetett pénzügyi eszközök </t>
  </si>
  <si>
    <t xml:space="preserve">A/IV        Koncesszióba, vagyonkezelésbe adott eszközök </t>
  </si>
  <si>
    <t>A)        NEMZETI VAGYONBA TARTOZÓ BEFEKTETETT ESZKÖZÖK</t>
  </si>
  <si>
    <t>B/I        Készletek</t>
  </si>
  <si>
    <t>B/II        Értékpapírok</t>
  </si>
  <si>
    <t xml:space="preserve">B)        NEMZETI VAGYONBA TARTOZÓ FORGÓESZKÖZÖK </t>
  </si>
  <si>
    <t>C)        PÉNZESZKÖZÖK</t>
  </si>
  <si>
    <t>D/I        Költségvetési évben esedékes követelések</t>
  </si>
  <si>
    <t xml:space="preserve">D/II        Költségvetési évet követően esedékes követelések </t>
  </si>
  <si>
    <t xml:space="preserve">D/III/1        Adott előlegek </t>
  </si>
  <si>
    <t>D/III/1d        - ebből: szolgáltatásokra</t>
  </si>
  <si>
    <t>D/III/1d        - ebből: foglalkoztatottaknak adott előlegek</t>
  </si>
  <si>
    <t xml:space="preserve">D/III        Követelés jellegű sajátos elszámolások </t>
  </si>
  <si>
    <t xml:space="preserve">D)        KÖVETELÉSEK </t>
  </si>
  <si>
    <t xml:space="preserve">F)        AKTÍV IDŐBELI ELHATÁROLÁSOK </t>
  </si>
  <si>
    <t>G)        SAJÁT TŐKE</t>
  </si>
  <si>
    <t xml:space="preserve">H/I        Költségvetési évben esedékes kötelezettségek </t>
  </si>
  <si>
    <t>H/II        Költségvetési évet követően esedékes kötelezettségek</t>
  </si>
  <si>
    <t>H/III        Kötelezettség jellegű sajátos elszámolások</t>
  </si>
  <si>
    <t xml:space="preserve">H)        KÖTELEZETTSÉGEK </t>
  </si>
  <si>
    <t>K)        PASSZÍV IDŐBELI ELHATÁROLÁSOK</t>
  </si>
  <si>
    <t xml:space="preserve">FORRÁSOK ÖSSZESEN </t>
  </si>
  <si>
    <t xml:space="preserve">A)        Alaptevékenység maradványa </t>
  </si>
  <si>
    <t>018010</t>
  </si>
  <si>
    <t>az önkormányzatok elszámolása a központi költségvetéssel</t>
  </si>
  <si>
    <t>D/II/'f            - téves/visszajáró kifizetések</t>
  </si>
  <si>
    <t>átvett pénzeszközök</t>
  </si>
  <si>
    <t>K8</t>
  </si>
  <si>
    <t>Egyéb felhalmozási kiadások</t>
  </si>
  <si>
    <t>Befektetett pénzügy eszközöük bevételeli</t>
  </si>
  <si>
    <t>B4081</t>
  </si>
  <si>
    <t xml:space="preserve">Egyéb pénzeszköz átvétel </t>
  </si>
  <si>
    <t>Forgatási célú értékpapírok beváltása</t>
  </si>
  <si>
    <t>B8121</t>
  </si>
  <si>
    <t>018020</t>
  </si>
  <si>
    <t>központi költségvetési befizetések</t>
  </si>
  <si>
    <t>Forgatási és befektetési célu  finanszírozási műveletek</t>
  </si>
  <si>
    <t>Önkörmányzatok funkcióra nem sorolható bevétele4i ÁHK</t>
  </si>
  <si>
    <t>előirányzat</t>
  </si>
  <si>
    <t>Beruházás</t>
  </si>
  <si>
    <t>Felújítási kiadások</t>
  </si>
  <si>
    <t>Kormányzati funkció (szakfeladat) száma:  018020</t>
  </si>
  <si>
    <t>Erzsébet utalvány</t>
  </si>
  <si>
    <t>EHO</t>
  </si>
  <si>
    <t>SZJA</t>
  </si>
  <si>
    <t>Munkaruha</t>
  </si>
  <si>
    <t>Szociális hozzájárulási adó 11 %</t>
  </si>
  <si>
    <t xml:space="preserve">egyéb karb.anyag   </t>
  </si>
  <si>
    <t>karbantartás, kisjavítás, értékbecslés</t>
  </si>
  <si>
    <t xml:space="preserve">teljes munkaidősegyéb bérr.hat. alá tartózó </t>
  </si>
  <si>
    <t>egyéb üzemeltetési anyag</t>
  </si>
  <si>
    <t>ebből  - Nemzetiségi dalkör</t>
  </si>
  <si>
    <t>Teljes munkaidős egyéb bérrendszer hatálya alá tartozó</t>
  </si>
  <si>
    <t xml:space="preserve"> EHO 1,19*0,14</t>
  </si>
  <si>
    <t>Munkaadói szja  1,19*0,15</t>
  </si>
  <si>
    <t>beruházási ÁFA</t>
  </si>
  <si>
    <t>megnevezése: Családsegítő és gyermekjóléti szolgáltatások</t>
  </si>
  <si>
    <t>Műk.célú pénzeszköz átadás Herendi környéki Önkormányzatok Család- és Gyermekjóléti Szolgálatának</t>
  </si>
  <si>
    <t>Dologi kiadások  (1+2)</t>
  </si>
  <si>
    <t xml:space="preserve">közalkalmazott  bankktg.tér </t>
  </si>
  <si>
    <t>Egyéb szolgáltatások</t>
  </si>
  <si>
    <t>Települési támogatás</t>
  </si>
  <si>
    <t xml:space="preserve">ebből lakásfenntartásra </t>
  </si>
  <si>
    <t>ebből idősek támogatására</t>
  </si>
  <si>
    <t>ebből újszülöttek támogatása</t>
  </si>
  <si>
    <t>ebből beiskolázásra</t>
  </si>
  <si>
    <t>Viziközmű dszámla</t>
  </si>
  <si>
    <t>mobiltlefon (könyvtár)</t>
  </si>
  <si>
    <t>Felhalmozási kiadások</t>
  </si>
  <si>
    <t>Irányító szervi támogatás</t>
  </si>
  <si>
    <t>Tárgyév (nyit6ó)</t>
  </si>
  <si>
    <t>Tárgyév (Záró))</t>
  </si>
  <si>
    <t>0-ra leírt szellemi termék:</t>
  </si>
  <si>
    <t xml:space="preserve">      12. Rekultivált szilárd hulladéklerakó</t>
  </si>
  <si>
    <t>0-ra leírt gépek, berendezések, felszerelések, járművek</t>
  </si>
  <si>
    <t xml:space="preserve">9. melléklet                                                                                                                                                                                                                      </t>
  </si>
  <si>
    <t>A/I Immateriális javak (=A/I/1+A/I/2+A/I/3)</t>
  </si>
  <si>
    <t>A/II Tárgyi eszközök  (=A/II/1+...+A/II/5)</t>
  </si>
  <si>
    <t>A/III Befektetett pénzügyi eszközök (=A/III/1+A/III/2+A/III/3)</t>
  </si>
  <si>
    <t>A) NEMZETI VAGYONBA TARTOZÓ BEFEKTETETT ESZKÖZÖK (=A/I+A/II+A/III+A/IV)</t>
  </si>
  <si>
    <t>B/II Értékpapírok (=B/II/1+B/II/2)</t>
  </si>
  <si>
    <t>B) NEMZETI VAGYONBA TARTOZÓ FORGÓESZKÖZÖK (= B/I+B/II)</t>
  </si>
  <si>
    <t>C/III-IV. Forintszámlák és Devizaszámlák (=C/III/1+C/III/2+CIV/1+C/IV/2)</t>
  </si>
  <si>
    <t>C) PÉNZESZKÖZÖK (=C/I+…+C/IV)</t>
  </si>
  <si>
    <t>D/I Költségvetési évben esedékes követelések (=D/I/1+…+D/I/8)</t>
  </si>
  <si>
    <t>D/III Követelés jellegű sajátos elszámolások (=D/III/1+…+D/III/9)</t>
  </si>
  <si>
    <t>D) KÖVETELÉSEK  (=D/I+D/II+D/III)</t>
  </si>
  <si>
    <t>G/I-III Nemzeti vagyon és egyéb eszközök induláskori értéke és változásai</t>
  </si>
  <si>
    <t>G/IV Felhalmozott eredmény</t>
  </si>
  <si>
    <t>G/VI Mérleg szerinti eredmény</t>
  </si>
  <si>
    <t>G/ SAJÁT TŐKE  (= G/I+…+G/VI)</t>
  </si>
  <si>
    <t>H/II Költségvetési évet követően esedékes kötelezettségek (=H/II/1+…+H/II/9)</t>
  </si>
  <si>
    <t>H/III Kötelezettség jellegű sajátos elszámolások (=H/III/1+…+H/III/10)</t>
  </si>
  <si>
    <t>H) KÖTELEZETTSÉGEK (=H/I+H/II+H/III)</t>
  </si>
  <si>
    <t>FORRÁSOK ÖSSZESEN (=G+H+I+J)</t>
  </si>
  <si>
    <t>08 Felhalmozási célú támogatások eredményszemléletű bevételei</t>
  </si>
  <si>
    <t>09 Különféle egyéb eredményszemléletű bevételek</t>
  </si>
  <si>
    <t>III Egyéb eredményszemléletű bevételek (=06+07+08+09)</t>
  </si>
  <si>
    <t>10 Anyagköltség</t>
  </si>
  <si>
    <t>11 Igénybe vett szolgáltatások értéke</t>
  </si>
  <si>
    <t>13 Eladott (közvetített) szolgáltatások értéke</t>
  </si>
  <si>
    <t>IV Anyagjellegű ráfordítások (=10+11+12+13)</t>
  </si>
  <si>
    <t>14 Bérköltség</t>
  </si>
  <si>
    <t>15 Személyi jellegű egyéb kifizetések</t>
  </si>
  <si>
    <t>16 Bérjárulékok</t>
  </si>
  <si>
    <t>V Személyi jellegű ráfordítások (=14+15+16)</t>
  </si>
  <si>
    <t>20 Egyéb kapott (járó) kamatok és kamatjellegű eredményszemléletű bevételek</t>
  </si>
  <si>
    <t>21 Pénzügyi műveletek egyéb eredményszemléletű bevételei (&gt;=21a+21b)</t>
  </si>
  <si>
    <t>VIII Pénzügyi műveletek eredményszemléletű bevételei (=17+18+19+20+21)</t>
  </si>
  <si>
    <t>26 Pénzügyi műveletek egyéb ráfordításai (&gt;=26a+26b)</t>
  </si>
  <si>
    <t>IX Pénzügyi műveletek ráfordításai (=22+23+24+25+26)</t>
  </si>
  <si>
    <t>C)  MÉRLEG SZERINTI EREDMÉNY (=±A±B)</t>
  </si>
  <si>
    <t>Módosítás</t>
  </si>
  <si>
    <t>Tárgy időszak</t>
  </si>
  <si>
    <t>Működési kölcsönök visszatérülése</t>
  </si>
  <si>
    <t>Működési célú kölcsönök visszatérülése</t>
  </si>
  <si>
    <t>Központi kezelésű előirányzatok EU</t>
  </si>
  <si>
    <t>Kistelepülések malacsony öszegű fejlesztéseinek támogatása</t>
  </si>
  <si>
    <t>Turisztikai pályázat</t>
  </si>
  <si>
    <t>Közvetített szolgáltatások,</t>
  </si>
  <si>
    <t>B403</t>
  </si>
  <si>
    <t>ÁHB megelőlegezés (2018.évi normatíva előleg)</t>
  </si>
  <si>
    <t>Egyéb pénzeszköz átvétel - háztartási kölcsön törlesztés, SE</t>
  </si>
  <si>
    <t xml:space="preserve">      13. Ravatalozó</t>
  </si>
  <si>
    <t xml:space="preserve">       3. Petőfi u. 51.</t>
  </si>
  <si>
    <t xml:space="preserve">       3.Adott előlegek</t>
  </si>
  <si>
    <t>Eredeti EI</t>
  </si>
  <si>
    <t>2017. évi Önkormányzati hivatal működésének támogatása
 ( 8,37 fő )</t>
  </si>
  <si>
    <t xml:space="preserve">2016. évi előirányzat maradvány maradvány -  Kislőd </t>
  </si>
  <si>
    <t xml:space="preserve"> Munkaad.terh.
Járulékok és szoc.hoz.jár.adó</t>
  </si>
  <si>
    <t>Minimálbér emelés miatti póttámogatás</t>
  </si>
  <si>
    <t xml:space="preserve">2017. évi bérkompenzáció </t>
  </si>
  <si>
    <t>Beuházási kiadások</t>
  </si>
  <si>
    <t>Közvetített szolgáltatás</t>
  </si>
  <si>
    <t>közhatalmi bevételek</t>
  </si>
  <si>
    <t>Működési bevételel</t>
  </si>
  <si>
    <t>Előző évi maradvány igénybe vétele</t>
  </si>
  <si>
    <t>K5                   Működési célú pénzeszkő átadás</t>
  </si>
  <si>
    <t>ASP eszközbeszerzés</t>
  </si>
  <si>
    <t>Ingatlan vásárlás (Petőfi u. 51.)</t>
  </si>
  <si>
    <t>kis értékű tárgyi eszközök  feklújítása</t>
  </si>
  <si>
    <t>Óvoda vizes blok felújítása</t>
  </si>
  <si>
    <t>kis értékű tárgyi eszközök : asztalok, székek, fényképező gép, zászló fényfűzér</t>
  </si>
  <si>
    <t>Kitelepítési emlékmű előleg</t>
  </si>
  <si>
    <t>Kis értékű tárgyi eszközök</t>
  </si>
  <si>
    <t>Egyéb felhalmozási kiadás Vörösiszpa kártérítés kfiz.í)</t>
  </si>
  <si>
    <t>Óvoda vizes blok  sazkvélemény</t>
  </si>
  <si>
    <t>Útépítés</t>
  </si>
  <si>
    <t>beruházsái ÁFA</t>
  </si>
  <si>
    <t>s</t>
  </si>
  <si>
    <t>2017. évi ei</t>
  </si>
  <si>
    <t>Mód 1.</t>
  </si>
  <si>
    <t>Mód. EI</t>
  </si>
  <si>
    <t>Polgármester tiszteletdíja   1*299200+11*398900</t>
  </si>
  <si>
    <t>Polgármester költségtérítése 1*44880+11*59835</t>
  </si>
  <si>
    <t>Béren kívüli juttatások</t>
  </si>
  <si>
    <t>adómentes költségtérítés - szemüveg</t>
  </si>
  <si>
    <t>Külső személyi juttatások (=1+2+3)</t>
  </si>
  <si>
    <t>folyóirat</t>
  </si>
  <si>
    <t>Szakmai anyagok</t>
  </si>
  <si>
    <t>Irodaszer, nyomtatvány, nyomtatási kellékek</t>
  </si>
  <si>
    <t>Élelmiszer vásárlás</t>
  </si>
  <si>
    <t>Egyéb üzemfenntartási anyagok</t>
  </si>
  <si>
    <t>Üzemfenntartási anyagok</t>
  </si>
  <si>
    <t>Adatátviteli célú távközlés (domain név)</t>
  </si>
  <si>
    <t>Egyéb informatikai (Honlap karbantartás)</t>
  </si>
  <si>
    <t>Informatikai szolgáltatások</t>
  </si>
  <si>
    <t>Karbantartás, kisjavítás</t>
  </si>
  <si>
    <t>Bérlet és lízing</t>
  </si>
  <si>
    <t>Közvetített szolgáltatások ÁHB és ÁHK</t>
  </si>
  <si>
    <t>Szakmai tevékenységet segítő szolgáltatások (pályázatírás)</t>
  </si>
  <si>
    <t>Egyéb szolgáltatások Bankköltség</t>
  </si>
  <si>
    <t>Egyéb szolgáltatások szállításszolgáltatás</t>
  </si>
  <si>
    <t>Egyéb szolgáltatások postai díjak</t>
  </si>
  <si>
    <t>Egyéb szolgáltatások összesen</t>
  </si>
  <si>
    <t>Szolgáltatási kiadások (=11+12+13)</t>
  </si>
  <si>
    <t>Kiküldetések, reklám és propagandakiadások (=15+16)</t>
  </si>
  <si>
    <t>egyéb pénzügyi műveletek kiadása</t>
  </si>
  <si>
    <t>Egyéb dologi kiadások - testvér települési kapcsolatok</t>
  </si>
  <si>
    <t>Különféle befizetések és egyéb dologi kiadások (=18)</t>
  </si>
  <si>
    <t>Visszatérítendő műk. támigatás MNNÖ az Óvoda előfin. Miatt</t>
  </si>
  <si>
    <t>Visszatérítendő műk. támigatás SE</t>
  </si>
  <si>
    <t>Egyéb működési célú kiadások (=21)</t>
  </si>
  <si>
    <t>szellemi terméekek ASP</t>
  </si>
  <si>
    <t>Informatikai eszközök ASP</t>
  </si>
  <si>
    <t>Szoborfelújítás</t>
  </si>
  <si>
    <t>Kincstárjegy vásárlás/ egy éves magyar állampapír</t>
  </si>
  <si>
    <t>Kormányzati funkció (szakfeladat) száma:   013320</t>
  </si>
  <si>
    <t>villamosenergia szolgáltatás</t>
  </si>
  <si>
    <t>RÉSZGAZDA</t>
  </si>
  <si>
    <t>Egy szakmai szolg.</t>
  </si>
  <si>
    <t>Működési célú ÁFA</t>
  </si>
  <si>
    <t>Díjak, egyéb bef.</t>
  </si>
  <si>
    <t>Szellemim termékek</t>
  </si>
  <si>
    <t>Inmgatlanok beszészerzése, létesítése</t>
  </si>
  <si>
    <t>lakótelkek közmű ellátása I. ütem</t>
  </si>
  <si>
    <t>egy építmény beszerz., létesítés</t>
  </si>
  <si>
    <t>megnevezése: Központi költségvetési befizetések</t>
  </si>
  <si>
    <t xml:space="preserve">D </t>
  </si>
  <si>
    <t>I. sz. Mód.</t>
  </si>
  <si>
    <t>Fel nem használt támogatás kamata</t>
  </si>
  <si>
    <t>Fel nem használt támogatás visszautalása</t>
  </si>
  <si>
    <t>ÁHB megelőlegezések - támogatási előleg visszafizetése</t>
  </si>
  <si>
    <t xml:space="preserve">ÁHB megelőlegezések - közfoglalkoztatás </t>
  </si>
  <si>
    <t xml:space="preserve">Hivatal működési támogatása </t>
  </si>
  <si>
    <t xml:space="preserve">K </t>
  </si>
  <si>
    <t xml:space="preserve">Egyéb működési célú végleges támogatás </t>
  </si>
  <si>
    <t>Kormányzati funkció (szakfeladat) összesen (=2+4)</t>
  </si>
  <si>
    <t>Betegszabadság</t>
  </si>
  <si>
    <t>Táppénz hozzájárulás kiad.</t>
  </si>
  <si>
    <t>Munkátatói SZJA</t>
  </si>
  <si>
    <t>Munkariha, védőfelszereleés</t>
  </si>
  <si>
    <t>Karbantartáds, kisjjavítás</t>
  </si>
  <si>
    <t>Működéisi célú le nem vonható ÁFA</t>
  </si>
  <si>
    <t>kis értékű tárgyi eszköz</t>
  </si>
  <si>
    <t>Beruházási áfa</t>
  </si>
  <si>
    <t>Gép, ber. Felújítása</t>
  </si>
  <si>
    <t>főkönyvi szám</t>
  </si>
  <si>
    <t>2016. évi ei</t>
  </si>
  <si>
    <t>Készletbeszerzések (=1+2+3)</t>
  </si>
  <si>
    <t>szakmai szolgáltatás (Iskolabusz)</t>
  </si>
  <si>
    <t>Szolgáltatási kiadások (=5+6+7+8)</t>
  </si>
  <si>
    <t>Különféle befizetések és egyéb dologi kiadások (=10)</t>
  </si>
  <si>
    <t>Dologi kiadások (=4+9+11)</t>
  </si>
  <si>
    <t>Kormányzati funkció (szakfeladat) összesen (=12)</t>
  </si>
  <si>
    <t>Karbantartás</t>
  </si>
  <si>
    <t>egy. szakmai tev.et segítő szolg.</t>
  </si>
  <si>
    <t>egyéb üzemeltetés, fenntartás---- hótolás, síkosság ment.,kátyúzás</t>
  </si>
  <si>
    <t>Szolgáltatási kiadások (=1+2+3)</t>
  </si>
  <si>
    <t>Díjak, egy befiz.</t>
  </si>
  <si>
    <t>Különféle befizetések és egyéb dologi kiadások (=5)</t>
  </si>
  <si>
    <t>Dologi kiadások (=4+6)</t>
  </si>
  <si>
    <t>Egyéb építmény ( aszfalt burkolat kiviteli terv+ hatósági engedély dja</t>
  </si>
  <si>
    <t>Kormányzati funkció (szakfeladat) összesen (=7+13)</t>
  </si>
  <si>
    <t>Szolgáltatási kiadások (=1)</t>
  </si>
  <si>
    <t>Különféle befizetések és egyéb dologi kiadások (=3)</t>
  </si>
  <si>
    <t>Dologi kiadások (=2+4)</t>
  </si>
  <si>
    <t>Kormányzati funkció (szakfeladat) összesen (=5)</t>
  </si>
  <si>
    <t>megnevezése: Zöldterület-kezelés</t>
  </si>
  <si>
    <t>teljesmunkaidős egyéb bérr.hat. alá tartózó készpénz juttatása</t>
  </si>
  <si>
    <t>jutalom</t>
  </si>
  <si>
    <t>Egyéb költségtérítések</t>
  </si>
  <si>
    <t>Szociális hozzájárulási adó</t>
  </si>
  <si>
    <t>egy üz anyagok</t>
  </si>
  <si>
    <t>Készletbeszerzések (=9+10+11)</t>
  </si>
  <si>
    <t>biztosítási díjak (géptörés, kötelező)</t>
  </si>
  <si>
    <t>Szolgáltatási kiadások (=13+14)</t>
  </si>
  <si>
    <t>Különféle befizetések és egyéb dologi kiadások (=16)</t>
  </si>
  <si>
    <t>Dologi kiadások (=12+15+17)</t>
  </si>
  <si>
    <t>Törvény szerinti illetmények</t>
  </si>
  <si>
    <t>Személyin  juttatások</t>
  </si>
  <si>
    <t>Munkáltatói járulékok</t>
  </si>
  <si>
    <t>Készletbeszerzések (=1)</t>
  </si>
  <si>
    <t>villamosenergia szolgáltatás  (Tájház nyári ktg.)</t>
  </si>
  <si>
    <t>Szakmai tevékenységet segítő szolgáltatás (arculati kéziköny)</t>
  </si>
  <si>
    <t>kéményseprés</t>
  </si>
  <si>
    <t>egy üzemeltetési fenntart. szolg.</t>
  </si>
  <si>
    <t xml:space="preserve">egyéb díjak </t>
  </si>
  <si>
    <t>Szolgáltatási kiadások (=3+ …+ 14)</t>
  </si>
  <si>
    <t>Reklám propaganda: arculat tervezés</t>
  </si>
  <si>
    <t>Egyéb dologi kiadások</t>
  </si>
  <si>
    <t>Dologi kiadások (=2+15+17)</t>
  </si>
  <si>
    <t>Kisértékű tárgyi eszköz beszerzés</t>
  </si>
  <si>
    <t>közalkalmazott alapilletménye  1*154300</t>
  </si>
  <si>
    <t>közalkalmazott alapilletménye  11x161000</t>
  </si>
  <si>
    <t>munkáltatói döntése alapján 12*36.200+12*21486 szakdolgozói pótlék</t>
  </si>
  <si>
    <t>Védőnői pótlék</t>
  </si>
  <si>
    <t>közalkalmazott bérkompenzációja</t>
  </si>
  <si>
    <t>Törvény szerinti illetmény</t>
  </si>
  <si>
    <t>Céljutalom, projekt prémium</t>
  </si>
  <si>
    <t>közalkalmazottak készpénz juttatása</t>
  </si>
  <si>
    <t>Szociális hozzájárulási adó 22%</t>
  </si>
  <si>
    <t>eü.hozzájár. 1,18*0,14</t>
  </si>
  <si>
    <t>munkáltatói szja   1,1*0,15</t>
  </si>
  <si>
    <t>egyéb  anyag beszerzése  egészséghetek  baba- mama klub</t>
  </si>
  <si>
    <t>Karbantartási, kisjavítási szolgáltatás</t>
  </si>
  <si>
    <t>díjak, egy befiz.</t>
  </si>
  <si>
    <t>Egyéb gép berendezés beszerzése</t>
  </si>
  <si>
    <t>Beruházási kiadások (=30+31)</t>
  </si>
  <si>
    <t>Kormányzati funkció (szakfeladat) összesen (=32)</t>
  </si>
  <si>
    <t>Megbízási díj1*33250+11*41500</t>
  </si>
  <si>
    <t>adatátviteli díj</t>
  </si>
  <si>
    <t>Nem adatátviteli inf. Szolg ( mobil telefon)</t>
  </si>
  <si>
    <t>egy dologi</t>
  </si>
  <si>
    <t xml:space="preserve">Szociális hozzájárulási adó </t>
  </si>
  <si>
    <t>élelmiszer</t>
  </si>
  <si>
    <t>nyomtatványok, irodaszerek, kellékanyagok</t>
  </si>
  <si>
    <t>Üzemanyag, hajtóanyag (gázpalack)</t>
  </si>
  <si>
    <t>egyéb üzemeltetési anyagok</t>
  </si>
  <si>
    <t>Üzemeltetési anyagok</t>
  </si>
  <si>
    <t>Vagyonvédelmi távfelügyelet</t>
  </si>
  <si>
    <t>Közüzemi szolgáltatások összesen</t>
  </si>
  <si>
    <t>Vásárolt élelmezés ( Idősek napja)</t>
  </si>
  <si>
    <t>bérlet és lízing</t>
  </si>
  <si>
    <t xml:space="preserve">Közvetített szolgáltatás( szarka gyula szerzői jogdíj </t>
  </si>
  <si>
    <t>Egy üzemeltetési szolg</t>
  </si>
  <si>
    <t>egyéb szolgáltatások - Nyárbúcsúztató</t>
  </si>
  <si>
    <t>egyéb szolgáltatások összesen</t>
  </si>
  <si>
    <t xml:space="preserve">Reklám-, propaganda kiad., kiküldetés </t>
  </si>
  <si>
    <t>Építmények (kitelepítési emlékmű előleg)</t>
  </si>
  <si>
    <t>Kis értékminformatikai eszköz</t>
  </si>
  <si>
    <t>Kis értékű gép, ber. Felszerelés</t>
  </si>
  <si>
    <t>Berzgázsái ÁFA</t>
  </si>
  <si>
    <t>k</t>
  </si>
  <si>
    <t>Beruházsá osszesen</t>
  </si>
  <si>
    <t>Német Nemzetiségi Egyesület támogatás</t>
  </si>
  <si>
    <t>ebből  - Magyarpolány Hangja Vegyeskar</t>
  </si>
  <si>
    <t>ebből  - Rozmaring Nyugdíjas Klub</t>
  </si>
  <si>
    <t>ebből  - Polányi Fittness Csoport</t>
  </si>
  <si>
    <t>ebből  - Lenvirág Szövőszakkör</t>
  </si>
  <si>
    <t>ebből  - Német Nemzetiségi Tánckar</t>
  </si>
  <si>
    <t>Polgárőr Egyesület támogatása</t>
  </si>
  <si>
    <t>Brixol - testvértelepülési kapcsolat (számla alapján)</t>
  </si>
  <si>
    <t>SE támogatás</t>
  </si>
  <si>
    <t xml:space="preserve">Országos Mnető alapítvány </t>
  </si>
  <si>
    <t>Száhúzó kutyás egyesület</t>
  </si>
  <si>
    <t>Magyarpolányért Alapítvány</t>
  </si>
  <si>
    <t>Kormányzati funkció (szakfeladat) száma:   091110</t>
  </si>
  <si>
    <t>megnevezése: óvodai nevelés ellátás</t>
  </si>
  <si>
    <t>Minibölcsőde kialakítása</t>
  </si>
  <si>
    <t>megnevezése:  Iskolai intézményi étkeztetés</t>
  </si>
  <si>
    <t>Foglalkoztatottak jutalma</t>
  </si>
  <si>
    <t>Foglalkoztatottak készpénz juttatása</t>
  </si>
  <si>
    <t>Szabadság megváltás</t>
  </si>
  <si>
    <t>megbízási díj élelmezés nyilvántartó</t>
  </si>
  <si>
    <t>Személyi njuttatások összesen</t>
  </si>
  <si>
    <t>egy szakmai tevet segítő szolg.</t>
  </si>
  <si>
    <t>Kis értékű tárgyi eszköz (melegítő edésuz, öltöző szekrény</t>
  </si>
  <si>
    <t>közalkalmazott alapilletménye  1*129000+11-161000</t>
  </si>
  <si>
    <t>összevont ágazati pótlék</t>
  </si>
  <si>
    <t>közalkalmazott  bérkompenzációja</t>
  </si>
  <si>
    <t>Törvény szerinti illetmények összesen</t>
  </si>
  <si>
    <t>közalkalmazott  jutalma</t>
  </si>
  <si>
    <t>közalk.étk.   Készpénzjuttatása</t>
  </si>
  <si>
    <t>munkáltatói szja   1,18*0,15</t>
  </si>
  <si>
    <t>temetési támogatás</t>
  </si>
  <si>
    <t>babakelengye</t>
  </si>
  <si>
    <t xml:space="preserve">rendkívüli települési támogatásra </t>
  </si>
  <si>
    <t>Egyéb lakástámogatás</t>
  </si>
  <si>
    <t>Tartalék</t>
  </si>
  <si>
    <t>Tlejesítés  %-a</t>
  </si>
  <si>
    <t xml:space="preserve"> </t>
  </si>
  <si>
    <t>)</t>
  </si>
  <si>
    <t>Teljesítés  %-a</t>
  </si>
  <si>
    <t>Kormányzati funkció (szakfeladat) száma:  018010</t>
  </si>
  <si>
    <t>Kiadások kormányzati funkciónként</t>
  </si>
  <si>
    <t>2017. végleges   Előirányzat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</si>
</sst>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F_t_-;\-* #,##0.00\ _F_t_-;_-* &quot;-&quot;??\ _F_t_-;_-@_-"/>
    <numFmt numFmtId="181" formatCode="00"/>
    <numFmt numFmtId="185" formatCode="_-* #,##0\ _F_t_-;\-* #,##0\ _F_t_-;_-* &quot;-&quot;??\ _F_t_-;_-@_-"/>
    <numFmt numFmtId="191" formatCode="#,##0_ ;\-#,##0\ "/>
    <numFmt numFmtId="192" formatCode="#,##0_ ;[Red]\-#,##0\ "/>
  </numFmts>
  <fonts count="61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sz val="12"/>
      <name val="Times New Roman"/>
      <family val="1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sz val="1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  <charset val="238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"/>
      <family val="2"/>
      <charset val="238"/>
    </font>
    <font>
      <sz val="24"/>
      <name val="Arial CE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Calibri"/>
      <family val="2"/>
      <charset val="238"/>
    </font>
    <font>
      <sz val="14"/>
      <name val="Arial CE"/>
      <charset val="238"/>
    </font>
    <font>
      <b/>
      <sz val="14"/>
      <color indexed="8"/>
      <name val="Calibri"/>
      <family val="2"/>
    </font>
    <font>
      <sz val="14"/>
      <color indexed="8"/>
      <name val="Arial"/>
      <family val="2"/>
      <charset val="238"/>
    </font>
    <font>
      <sz val="14"/>
      <color indexed="8"/>
      <name val="Arial"/>
      <family val="2"/>
    </font>
    <font>
      <b/>
      <sz val="14"/>
      <color indexed="8"/>
      <name val="Arial"/>
      <family val="2"/>
      <charset val="238"/>
    </font>
    <font>
      <b/>
      <sz val="14"/>
      <color indexed="8"/>
      <name val="Arial"/>
      <family val="2"/>
    </font>
    <font>
      <sz val="14"/>
      <name val="Arial CE"/>
      <family val="2"/>
      <charset val="238"/>
    </font>
    <font>
      <b/>
      <sz val="14"/>
      <name val="Arial CE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Times New Roman"/>
      <family val="1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14"/>
      <name val="MS Sans Serif"/>
      <family val="2"/>
      <charset val="238"/>
    </font>
    <font>
      <sz val="12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MS Sans Serif"/>
      <family val="2"/>
      <charset val="238"/>
    </font>
    <font>
      <b/>
      <sz val="14"/>
      <name val="Arial CE"/>
      <charset val="238"/>
    </font>
    <font>
      <i/>
      <sz val="14"/>
      <name val="Arial CE"/>
      <charset val="238"/>
    </font>
    <font>
      <b/>
      <i/>
      <sz val="14"/>
      <name val="Arial CE"/>
      <charset val="238"/>
    </font>
    <font>
      <b/>
      <i/>
      <sz val="14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rgb="FFFF0000"/>
      <name val="Arial CE"/>
      <family val="2"/>
      <charset val="238"/>
    </font>
    <font>
      <sz val="14"/>
      <color rgb="FFFF0000"/>
      <name val="Arial CE"/>
      <charset val="238"/>
    </font>
    <font>
      <sz val="10"/>
      <color rgb="FFFFFF0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4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0" fontId="6" fillId="0" borderId="0"/>
    <xf numFmtId="0" fontId="8" fillId="0" borderId="0"/>
    <xf numFmtId="0" fontId="39" fillId="0" borderId="0"/>
    <xf numFmtId="0" fontId="8" fillId="0" borderId="0"/>
    <xf numFmtId="0" fontId="3" fillId="0" borderId="0"/>
    <xf numFmtId="9" fontId="3" fillId="0" borderId="0" applyFont="0" applyFill="0" applyBorder="0" applyAlignment="0" applyProtection="0"/>
  </cellStyleXfs>
  <cellXfs count="819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Fill="1" applyAlignment="1">
      <alignment horizontal="left"/>
    </xf>
    <xf numFmtId="38" fontId="4" fillId="0" borderId="0" xfId="1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185" fontId="10" fillId="2" borderId="1" xfId="2" applyNumberFormat="1" applyFont="1" applyFill="1" applyBorder="1"/>
    <xf numFmtId="185" fontId="10" fillId="0" borderId="1" xfId="2" applyNumberFormat="1" applyFont="1" applyBorder="1"/>
    <xf numFmtId="0" fontId="10" fillId="0" borderId="1" xfId="0" applyFont="1" applyBorder="1"/>
    <xf numFmtId="0" fontId="10" fillId="0" borderId="1" xfId="0" applyFont="1" applyFill="1" applyBorder="1"/>
    <xf numFmtId="185" fontId="10" fillId="0" borderId="1" xfId="2" applyNumberFormat="1" applyFont="1" applyFill="1" applyBorder="1"/>
    <xf numFmtId="0" fontId="0" fillId="0" borderId="1" xfId="0" applyFont="1" applyBorder="1" applyAlignment="1">
      <alignment horizontal="left"/>
    </xf>
    <xf numFmtId="185" fontId="3" fillId="0" borderId="1" xfId="2" applyNumberFormat="1" applyFont="1" applyFill="1" applyBorder="1"/>
    <xf numFmtId="0" fontId="11" fillId="0" borderId="1" xfId="0" applyFont="1" applyBorder="1" applyAlignment="1">
      <alignment horizontal="center"/>
    </xf>
    <xf numFmtId="185" fontId="11" fillId="2" borderId="1" xfId="2" applyNumberFormat="1" applyFont="1" applyFill="1" applyBorder="1"/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/>
    </xf>
    <xf numFmtId="185" fontId="10" fillId="0" borderId="0" xfId="2" applyNumberFormat="1" applyFont="1" applyAlignment="1">
      <alignment horizontal="right"/>
    </xf>
    <xf numFmtId="185" fontId="11" fillId="0" borderId="0" xfId="2" applyNumberFormat="1" applyFont="1" applyAlignment="1">
      <alignment horizontal="left"/>
    </xf>
    <xf numFmtId="185" fontId="10" fillId="0" borderId="0" xfId="2" applyNumberFormat="1" applyFont="1"/>
    <xf numFmtId="0" fontId="0" fillId="0" borderId="1" xfId="0" applyBorder="1" applyAlignment="1">
      <alignment horizontal="center"/>
    </xf>
    <xf numFmtId="185" fontId="11" fillId="0" borderId="1" xfId="2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13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center"/>
    </xf>
    <xf numFmtId="185" fontId="14" fillId="0" borderId="1" xfId="3" applyNumberFormat="1" applyFont="1" applyBorder="1" applyAlignment="1">
      <alignment vertical="center"/>
    </xf>
    <xf numFmtId="185" fontId="15" fillId="2" borderId="1" xfId="2" applyNumberFormat="1" applyFont="1" applyFill="1" applyBorder="1" applyAlignment="1">
      <alignment horizontal="right" vertical="center"/>
    </xf>
    <xf numFmtId="185" fontId="14" fillId="0" borderId="1" xfId="2" applyNumberFormat="1" applyFont="1" applyFill="1" applyBorder="1" applyAlignment="1">
      <alignment horizontal="right" vertical="center"/>
    </xf>
    <xf numFmtId="185" fontId="15" fillId="2" borderId="1" xfId="3" applyNumberFormat="1" applyFont="1" applyFill="1" applyBorder="1" applyAlignment="1">
      <alignment vertical="center"/>
    </xf>
    <xf numFmtId="0" fontId="0" fillId="0" borderId="0" xfId="0" applyFill="1" applyAlignment="1">
      <alignment horizontal="center"/>
    </xf>
    <xf numFmtId="185" fontId="14" fillId="0" borderId="1" xfId="3" applyNumberFormat="1" applyFont="1" applyFill="1" applyBorder="1" applyAlignment="1">
      <alignment vertical="center"/>
    </xf>
    <xf numFmtId="0" fontId="11" fillId="0" borderId="0" xfId="0" applyFont="1" applyAlignment="1">
      <alignment horizontal="left" wrapText="1"/>
    </xf>
    <xf numFmtId="185" fontId="11" fillId="2" borderId="2" xfId="2" applyNumberFormat="1" applyFont="1" applyFill="1" applyBorder="1"/>
    <xf numFmtId="185" fontId="1" fillId="2" borderId="1" xfId="2" applyNumberFormat="1" applyFont="1" applyFill="1" applyBorder="1"/>
    <xf numFmtId="0" fontId="1" fillId="2" borderId="1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185" fontId="1" fillId="0" borderId="0" xfId="2" applyNumberFormat="1" applyFont="1" applyFill="1" applyBorder="1" applyAlignment="1">
      <alignment horizontal="center"/>
    </xf>
    <xf numFmtId="0" fontId="0" fillId="0" borderId="0" xfId="0" applyFill="1"/>
    <xf numFmtId="0" fontId="10" fillId="0" borderId="1" xfId="0" applyFont="1" applyFill="1" applyBorder="1" applyAlignment="1">
      <alignment horizontal="left"/>
    </xf>
    <xf numFmtId="185" fontId="3" fillId="0" borderId="1" xfId="2" applyNumberFormat="1" applyFont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185" fontId="11" fillId="0" borderId="0" xfId="2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left"/>
    </xf>
    <xf numFmtId="185" fontId="18" fillId="0" borderId="0" xfId="2" applyNumberFormat="1" applyFont="1" applyFill="1" applyBorder="1" applyAlignment="1">
      <alignment horizontal="left"/>
    </xf>
    <xf numFmtId="185" fontId="17" fillId="0" borderId="0" xfId="2" applyNumberFormat="1" applyFont="1" applyAlignment="1">
      <alignment horizontal="left"/>
    </xf>
    <xf numFmtId="185" fontId="18" fillId="0" borderId="1" xfId="2" applyNumberFormat="1" applyFont="1" applyBorder="1"/>
    <xf numFmtId="185" fontId="17" fillId="2" borderId="1" xfId="2" applyNumberFormat="1" applyFont="1" applyFill="1" applyBorder="1"/>
    <xf numFmtId="0" fontId="18" fillId="0" borderId="1" xfId="0" applyFont="1" applyBorder="1" applyAlignment="1">
      <alignment horizontal="left"/>
    </xf>
    <xf numFmtId="0" fontId="17" fillId="2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left"/>
    </xf>
    <xf numFmtId="185" fontId="10" fillId="2" borderId="3" xfId="2" applyNumberFormat="1" applyFont="1" applyFill="1" applyBorder="1"/>
    <xf numFmtId="185" fontId="0" fillId="0" borderId="0" xfId="2" applyNumberFormat="1" applyFont="1"/>
    <xf numFmtId="185" fontId="11" fillId="0" borderId="1" xfId="2" applyNumberFormat="1" applyFont="1" applyFill="1" applyBorder="1"/>
    <xf numFmtId="0" fontId="1" fillId="0" borderId="0" xfId="0" applyFont="1"/>
    <xf numFmtId="0" fontId="4" fillId="0" borderId="4" xfId="0" quotePrefix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5" xfId="0" applyBorder="1" applyAlignment="1">
      <alignment horizontal="right"/>
    </xf>
    <xf numFmtId="0" fontId="4" fillId="0" borderId="0" xfId="0" applyFont="1" applyFill="1" applyAlignment="1">
      <alignment horizontal="center"/>
    </xf>
    <xf numFmtId="0" fontId="8" fillId="0" borderId="0" xfId="9"/>
    <xf numFmtId="185" fontId="8" fillId="0" borderId="0" xfId="2" applyNumberFormat="1" applyFont="1" applyAlignment="1">
      <alignment horizontal="right"/>
    </xf>
    <xf numFmtId="0" fontId="8" fillId="0" borderId="1" xfId="9" applyBorder="1" applyAlignment="1">
      <alignment horizontal="center"/>
    </xf>
    <xf numFmtId="185" fontId="8" fillId="0" borderId="1" xfId="2" applyNumberFormat="1" applyFont="1" applyBorder="1" applyAlignment="1">
      <alignment horizontal="center"/>
    </xf>
    <xf numFmtId="0" fontId="21" fillId="0" borderId="1" xfId="9" applyFont="1" applyBorder="1"/>
    <xf numFmtId="0" fontId="10" fillId="0" borderId="6" xfId="0" applyFont="1" applyFill="1" applyBorder="1" applyAlignment="1">
      <alignment horizontal="right"/>
    </xf>
    <xf numFmtId="0" fontId="21" fillId="0" borderId="0" xfId="9" applyFont="1"/>
    <xf numFmtId="185" fontId="8" fillId="0" borderId="0" xfId="2" applyNumberFormat="1" applyFont="1"/>
    <xf numFmtId="0" fontId="22" fillId="0" borderId="0" xfId="0" applyFont="1" applyAlignment="1">
      <alignment horizontal="center"/>
    </xf>
    <xf numFmtId="0" fontId="22" fillId="0" borderId="0" xfId="0" applyFont="1"/>
    <xf numFmtId="0" fontId="13" fillId="0" borderId="0" xfId="0" applyFont="1" applyAlignment="1">
      <alignment horizontal="right"/>
    </xf>
    <xf numFmtId="0" fontId="1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185" fontId="23" fillId="0" borderId="1" xfId="2" applyNumberFormat="1" applyFont="1" applyBorder="1" applyAlignment="1">
      <alignment horizontal="center"/>
    </xf>
    <xf numFmtId="0" fontId="13" fillId="0" borderId="0" xfId="0" applyFont="1"/>
    <xf numFmtId="185" fontId="13" fillId="0" borderId="1" xfId="2" applyNumberFormat="1" applyFont="1" applyBorder="1" applyAlignment="1">
      <alignment horizontal="center"/>
    </xf>
    <xf numFmtId="0" fontId="23" fillId="0" borderId="1" xfId="0" applyFont="1" applyBorder="1" applyAlignment="1">
      <alignment vertical="top" wrapText="1"/>
    </xf>
    <xf numFmtId="0" fontId="23" fillId="0" borderId="1" xfId="0" applyFont="1" applyBorder="1"/>
    <xf numFmtId="0" fontId="13" fillId="0" borderId="1" xfId="0" applyFont="1" applyBorder="1" applyAlignment="1">
      <alignment horizontal="right" vertical="top" wrapText="1"/>
    </xf>
    <xf numFmtId="0" fontId="13" fillId="0" borderId="0" xfId="0" applyFont="1" applyAlignment="1">
      <alignment horizontal="center"/>
    </xf>
    <xf numFmtId="0" fontId="8" fillId="0" borderId="0" xfId="9" applyAlignment="1">
      <alignment horizontal="left"/>
    </xf>
    <xf numFmtId="0" fontId="8" fillId="0" borderId="0" xfId="9" applyFill="1"/>
    <xf numFmtId="0" fontId="8" fillId="0" borderId="1" xfId="9" applyFill="1" applyBorder="1"/>
    <xf numFmtId="0" fontId="8" fillId="0" borderId="1" xfId="9" applyFont="1" applyFill="1" applyBorder="1"/>
    <xf numFmtId="0" fontId="8" fillId="0" borderId="1" xfId="9" applyFill="1" applyBorder="1" applyAlignment="1">
      <alignment horizontal="left"/>
    </xf>
    <xf numFmtId="0" fontId="8" fillId="0" borderId="1" xfId="9" applyFill="1" applyBorder="1" applyAlignment="1">
      <alignment horizontal="right"/>
    </xf>
    <xf numFmtId="0" fontId="20" fillId="0" borderId="0" xfId="9" applyFont="1" applyFill="1"/>
    <xf numFmtId="0" fontId="4" fillId="0" borderId="1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left" vertical="center"/>
    </xf>
    <xf numFmtId="0" fontId="0" fillId="0" borderId="7" xfId="0" applyBorder="1" applyAlignment="1">
      <alignment horizontal="right"/>
    </xf>
    <xf numFmtId="0" fontId="0" fillId="2" borderId="8" xfId="0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185" fontId="10" fillId="0" borderId="3" xfId="2" applyNumberFormat="1" applyFont="1" applyBorder="1"/>
    <xf numFmtId="185" fontId="10" fillId="0" borderId="3" xfId="2" applyNumberFormat="1" applyFont="1" applyFill="1" applyBorder="1"/>
    <xf numFmtId="185" fontId="11" fillId="3" borderId="1" xfId="2" applyNumberFormat="1" applyFont="1" applyFill="1" applyBorder="1"/>
    <xf numFmtId="0" fontId="0" fillId="3" borderId="0" xfId="0" applyFill="1" applyAlignment="1">
      <alignment horizontal="center"/>
    </xf>
    <xf numFmtId="0" fontId="0" fillId="3" borderId="0" xfId="0" applyFill="1"/>
    <xf numFmtId="38" fontId="25" fillId="0" borderId="4" xfId="1" applyNumberFormat="1" applyFont="1" applyFill="1" applyBorder="1" applyAlignment="1">
      <alignment horizontal="right" vertical="center"/>
    </xf>
    <xf numFmtId="38" fontId="26" fillId="0" borderId="4" xfId="1" applyNumberFormat="1" applyFont="1" applyFill="1" applyBorder="1" applyAlignment="1">
      <alignment horizontal="right" vertical="center"/>
    </xf>
    <xf numFmtId="0" fontId="0" fillId="3" borderId="1" xfId="0" applyFill="1" applyBorder="1" applyAlignment="1">
      <alignment horizontal="center"/>
    </xf>
    <xf numFmtId="38" fontId="27" fillId="0" borderId="4" xfId="1" applyNumberFormat="1" applyFont="1" applyFill="1" applyBorder="1" applyAlignment="1">
      <alignment horizontal="right" vertical="center"/>
    </xf>
    <xf numFmtId="4" fontId="0" fillId="0" borderId="0" xfId="0" applyNumberFormat="1" applyAlignment="1">
      <alignment horizontal="right"/>
    </xf>
    <xf numFmtId="185" fontId="0" fillId="0" borderId="1" xfId="2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right"/>
    </xf>
    <xf numFmtId="0" fontId="1" fillId="0" borderId="1" xfId="0" applyFont="1" applyBorder="1"/>
    <xf numFmtId="0" fontId="0" fillId="0" borderId="1" xfId="0" applyBorder="1"/>
    <xf numFmtId="38" fontId="33" fillId="0" borderId="1" xfId="1" applyNumberFormat="1" applyFont="1" applyFill="1" applyBorder="1" applyAlignment="1">
      <alignment vertical="center" wrapText="1"/>
    </xf>
    <xf numFmtId="38" fontId="33" fillId="0" borderId="1" xfId="1" applyNumberFormat="1" applyFont="1" applyFill="1" applyBorder="1" applyAlignment="1">
      <alignment horizontal="center" vertical="center"/>
    </xf>
    <xf numFmtId="38" fontId="33" fillId="0" borderId="1" xfId="1" applyNumberFormat="1" applyFont="1" applyFill="1" applyBorder="1" applyAlignment="1">
      <alignment horizontal="left" vertical="center" wrapText="1"/>
    </xf>
    <xf numFmtId="38" fontId="33" fillId="0" borderId="1" xfId="1" applyNumberFormat="1" applyFont="1" applyFill="1" applyBorder="1" applyAlignment="1">
      <alignment vertical="center"/>
    </xf>
    <xf numFmtId="38" fontId="35" fillId="0" borderId="1" xfId="1" applyNumberFormat="1" applyFont="1" applyFill="1" applyBorder="1" applyAlignment="1">
      <alignment horizontal="center" vertical="center"/>
    </xf>
    <xf numFmtId="38" fontId="30" fillId="0" borderId="0" xfId="1" applyNumberFormat="1" applyFont="1" applyFill="1"/>
    <xf numFmtId="38" fontId="30" fillId="0" borderId="0" xfId="1" applyNumberFormat="1" applyFont="1" applyFill="1" applyAlignment="1">
      <alignment horizontal="center"/>
    </xf>
    <xf numFmtId="38" fontId="30" fillId="0" borderId="0" xfId="1" applyNumberFormat="1" applyFont="1" applyFill="1" applyAlignment="1">
      <alignment horizontal="right"/>
    </xf>
    <xf numFmtId="38" fontId="31" fillId="0" borderId="0" xfId="1" applyNumberFormat="1" applyFont="1" applyFill="1" applyAlignment="1">
      <alignment horizontal="center"/>
    </xf>
    <xf numFmtId="38" fontId="31" fillId="0" borderId="0" xfId="1" applyNumberFormat="1" applyFont="1" applyFill="1"/>
    <xf numFmtId="38" fontId="32" fillId="0" borderId="1" xfId="1" applyNumberFormat="1" applyFont="1" applyFill="1" applyBorder="1" applyAlignment="1">
      <alignment horizontal="center"/>
    </xf>
    <xf numFmtId="38" fontId="32" fillId="0" borderId="1" xfId="1" applyNumberFormat="1" applyFont="1" applyFill="1" applyBorder="1" applyAlignment="1">
      <alignment horizontal="center" vertical="center" wrapText="1"/>
    </xf>
    <xf numFmtId="38" fontId="30" fillId="0" borderId="1" xfId="1" applyNumberFormat="1" applyFont="1" applyFill="1" applyBorder="1"/>
    <xf numFmtId="38" fontId="30" fillId="0" borderId="1" xfId="1" applyNumberFormat="1" applyFont="1" applyFill="1" applyBorder="1" applyAlignment="1">
      <alignment horizontal="center"/>
    </xf>
    <xf numFmtId="9" fontId="30" fillId="0" borderId="0" xfId="11" applyFont="1" applyFill="1" applyAlignment="1">
      <alignment horizontal="right"/>
    </xf>
    <xf numFmtId="9" fontId="32" fillId="0" borderId="1" xfId="11" applyFont="1" applyFill="1" applyBorder="1" applyAlignment="1">
      <alignment horizontal="center"/>
    </xf>
    <xf numFmtId="9" fontId="32" fillId="0" borderId="1" xfId="11" applyFont="1" applyFill="1" applyBorder="1" applyAlignment="1">
      <alignment horizontal="center" vertical="center" wrapText="1"/>
    </xf>
    <xf numFmtId="9" fontId="34" fillId="0" borderId="1" xfId="11" applyFont="1" applyFill="1" applyBorder="1" applyAlignment="1">
      <alignment vertical="center"/>
    </xf>
    <xf numFmtId="9" fontId="31" fillId="0" borderId="0" xfId="11" applyFont="1" applyFill="1"/>
    <xf numFmtId="38" fontId="31" fillId="0" borderId="1" xfId="1" applyNumberFormat="1" applyFont="1" applyFill="1" applyBorder="1"/>
    <xf numFmtId="0" fontId="37" fillId="0" borderId="0" xfId="0" applyFont="1"/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37" fillId="0" borderId="0" xfId="0" applyFont="1" applyFill="1"/>
    <xf numFmtId="0" fontId="37" fillId="0" borderId="0" xfId="0" applyFont="1" applyBorder="1" applyAlignment="1">
      <alignment horizontal="right"/>
    </xf>
    <xf numFmtId="0" fontId="38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/>
    <xf numFmtId="0" fontId="38" fillId="0" borderId="0" xfId="0" applyFont="1"/>
    <xf numFmtId="0" fontId="37" fillId="0" borderId="1" xfId="0" applyFont="1" applyBorder="1" applyAlignment="1">
      <alignment horizontal="left"/>
    </xf>
    <xf numFmtId="0" fontId="38" fillId="0" borderId="1" xfId="0" applyFont="1" applyBorder="1" applyAlignment="1">
      <alignment horizontal="left"/>
    </xf>
    <xf numFmtId="185" fontId="37" fillId="0" borderId="0" xfId="0" applyNumberFormat="1" applyFont="1"/>
    <xf numFmtId="185" fontId="38" fillId="0" borderId="0" xfId="0" applyNumberFormat="1" applyFont="1"/>
    <xf numFmtId="0" fontId="37" fillId="0" borderId="0" xfId="0" applyFont="1" applyFill="1" applyAlignment="1">
      <alignment horizontal="center"/>
    </xf>
    <xf numFmtId="0" fontId="39" fillId="0" borderId="0" xfId="8" applyFill="1"/>
    <xf numFmtId="0" fontId="39" fillId="0" borderId="1" xfId="8" applyFill="1" applyBorder="1"/>
    <xf numFmtId="0" fontId="40" fillId="0" borderId="1" xfId="8" applyFont="1" applyFill="1" applyBorder="1" applyAlignment="1">
      <alignment horizontal="center" vertical="top" wrapText="1"/>
    </xf>
    <xf numFmtId="0" fontId="7" fillId="0" borderId="1" xfId="8" applyFont="1" applyFill="1" applyBorder="1" applyAlignment="1">
      <alignment horizontal="center" vertical="top" wrapText="1"/>
    </xf>
    <xf numFmtId="0" fontId="7" fillId="0" borderId="1" xfId="8" applyFont="1" applyFill="1" applyBorder="1" applyAlignment="1">
      <alignment horizontal="left" vertical="top" wrapText="1"/>
    </xf>
    <xf numFmtId="0" fontId="6" fillId="0" borderId="1" xfId="8" applyFont="1" applyFill="1" applyBorder="1" applyAlignment="1">
      <alignment horizontal="center" vertical="top" wrapText="1"/>
    </xf>
    <xf numFmtId="0" fontId="6" fillId="0" borderId="1" xfId="8" applyFont="1" applyFill="1" applyBorder="1" applyAlignment="1">
      <alignment horizontal="left" vertical="top" wrapText="1"/>
    </xf>
    <xf numFmtId="3" fontId="6" fillId="0" borderId="1" xfId="8" applyNumberFormat="1" applyFont="1" applyFill="1" applyBorder="1" applyAlignment="1">
      <alignment horizontal="right" vertical="top" wrapText="1"/>
    </xf>
    <xf numFmtId="3" fontId="7" fillId="0" borderId="1" xfId="8" applyNumberFormat="1" applyFont="1" applyFill="1" applyBorder="1" applyAlignment="1">
      <alignment horizontal="right" vertical="top" wrapText="1"/>
    </xf>
    <xf numFmtId="0" fontId="39" fillId="0" borderId="0" xfId="8" applyFill="1" applyBorder="1"/>
    <xf numFmtId="0" fontId="41" fillId="0" borderId="0" xfId="0" applyFont="1" applyFill="1" applyBorder="1" applyAlignment="1">
      <alignment horizontal="center" vertical="top" wrapText="1"/>
    </xf>
    <xf numFmtId="0" fontId="1" fillId="0" borderId="0" xfId="0" applyFont="1" applyFill="1"/>
    <xf numFmtId="0" fontId="10" fillId="0" borderId="0" xfId="0" applyFont="1" applyFill="1" applyAlignment="1">
      <alignment horizontal="right"/>
    </xf>
    <xf numFmtId="0" fontId="40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3" fontId="7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3" fontId="6" fillId="0" borderId="1" xfId="0" applyNumberFormat="1" applyFont="1" applyBorder="1" applyAlignment="1">
      <alignment horizontal="right" vertical="top" wrapText="1"/>
    </xf>
    <xf numFmtId="185" fontId="8" fillId="0" borderId="1" xfId="2" applyNumberFormat="1" applyFont="1" applyBorder="1" applyAlignment="1">
      <alignment horizontal="center" wrapText="1"/>
    </xf>
    <xf numFmtId="0" fontId="8" fillId="0" borderId="0" xfId="9" applyFont="1" applyAlignment="1">
      <alignment horizontal="center"/>
    </xf>
    <xf numFmtId="0" fontId="8" fillId="0" borderId="1" xfId="9" applyFon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0" fillId="0" borderId="1" xfId="8" applyFont="1" applyFill="1" applyBorder="1" applyAlignment="1">
      <alignment horizontal="center" vertical="center" wrapText="1"/>
    </xf>
    <xf numFmtId="0" fontId="39" fillId="0" borderId="1" xfId="8" applyFill="1" applyBorder="1" applyAlignment="1">
      <alignment horizontal="center" vertical="center"/>
    </xf>
    <xf numFmtId="0" fontId="39" fillId="0" borderId="0" xfId="8" applyFill="1" applyAlignment="1">
      <alignment horizontal="center" vertical="center"/>
    </xf>
    <xf numFmtId="38" fontId="25" fillId="0" borderId="6" xfId="1" applyNumberFormat="1" applyFont="1" applyFill="1" applyBorder="1" applyAlignment="1">
      <alignment horizontal="right" vertical="center"/>
    </xf>
    <xf numFmtId="38" fontId="25" fillId="0" borderId="5" xfId="1" applyNumberFormat="1" applyFont="1" applyFill="1" applyBorder="1" applyAlignment="1">
      <alignment horizontal="right" vertical="center"/>
    </xf>
    <xf numFmtId="0" fontId="26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4" xfId="0" quotePrefix="1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 wrapText="1"/>
    </xf>
    <xf numFmtId="0" fontId="4" fillId="0" borderId="4" xfId="0" quotePrefix="1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27" fillId="0" borderId="4" xfId="0" applyFont="1" applyFill="1" applyBorder="1" applyAlignment="1">
      <alignment horizontal="left" vertical="center"/>
    </xf>
    <xf numFmtId="38" fontId="6" fillId="0" borderId="4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0" fillId="0" borderId="2" xfId="0" applyFont="1" applyBorder="1"/>
    <xf numFmtId="185" fontId="1" fillId="3" borderId="1" xfId="2" applyNumberFormat="1" applyFont="1" applyFill="1" applyBorder="1"/>
    <xf numFmtId="0" fontId="0" fillId="4" borderId="1" xfId="0" applyFill="1" applyBorder="1" applyAlignment="1">
      <alignment horizontal="center"/>
    </xf>
    <xf numFmtId="0" fontId="10" fillId="4" borderId="9" xfId="0" applyFont="1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4" borderId="8" xfId="0" applyFill="1" applyBorder="1" applyAlignment="1">
      <alignment horizontal="center"/>
    </xf>
    <xf numFmtId="185" fontId="11" fillId="4" borderId="1" xfId="2" applyNumberFormat="1" applyFont="1" applyFill="1" applyBorder="1"/>
    <xf numFmtId="185" fontId="11" fillId="3" borderId="1" xfId="2" applyNumberFormat="1" applyFont="1" applyFill="1" applyBorder="1" applyAlignment="1">
      <alignment horizontal="center"/>
    </xf>
    <xf numFmtId="185" fontId="11" fillId="4" borderId="3" xfId="2" applyNumberFormat="1" applyFont="1" applyFill="1" applyBorder="1"/>
    <xf numFmtId="10" fontId="0" fillId="0" borderId="0" xfId="0" applyNumberFormat="1"/>
    <xf numFmtId="10" fontId="0" fillId="0" borderId="1" xfId="0" applyNumberFormat="1" applyBorder="1"/>
    <xf numFmtId="0" fontId="0" fillId="3" borderId="1" xfId="0" applyFill="1" applyBorder="1"/>
    <xf numFmtId="0" fontId="1" fillId="3" borderId="0" xfId="0" applyFont="1" applyFill="1"/>
    <xf numFmtId="0" fontId="24" fillId="0" borderId="1" xfId="0" applyFont="1" applyBorder="1" applyAlignment="1">
      <alignment vertical="top" wrapText="1"/>
    </xf>
    <xf numFmtId="49" fontId="24" fillId="0" borderId="1" xfId="2" applyNumberFormat="1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185" fontId="23" fillId="0" borderId="13" xfId="2" applyNumberFormat="1" applyFont="1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38" fontId="27" fillId="0" borderId="6" xfId="1" applyNumberFormat="1" applyFont="1" applyFill="1" applyBorder="1" applyAlignment="1">
      <alignment horizontal="right" vertical="center"/>
    </xf>
    <xf numFmtId="38" fontId="27" fillId="0" borderId="5" xfId="1" applyNumberFormat="1" applyFont="1" applyFill="1" applyBorder="1" applyAlignment="1">
      <alignment horizontal="right" vertical="center"/>
    </xf>
    <xf numFmtId="0" fontId="22" fillId="0" borderId="14" xfId="0" applyFont="1" applyBorder="1" applyAlignment="1">
      <alignment horizontal="left"/>
    </xf>
    <xf numFmtId="0" fontId="22" fillId="0" borderId="0" xfId="0" applyFont="1" applyAlignment="1">
      <alignment horizontal="left"/>
    </xf>
    <xf numFmtId="0" fontId="8" fillId="0" borderId="0" xfId="9" applyFont="1" applyAlignment="1">
      <alignment horizontal="left"/>
    </xf>
    <xf numFmtId="38" fontId="30" fillId="0" borderId="0" xfId="1" applyNumberFormat="1" applyFont="1" applyFill="1" applyAlignment="1">
      <alignment horizontal="left"/>
    </xf>
    <xf numFmtId="0" fontId="39" fillId="0" borderId="0" xfId="8" applyFill="1" applyAlignment="1">
      <alignment horizontal="right"/>
    </xf>
    <xf numFmtId="0" fontId="39" fillId="0" borderId="0" xfId="8" applyFill="1" applyAlignment="1">
      <alignment horizontal="left"/>
    </xf>
    <xf numFmtId="0" fontId="0" fillId="0" borderId="0" xfId="0" applyFill="1" applyAlignment="1">
      <alignment horizontal="right"/>
    </xf>
    <xf numFmtId="185" fontId="33" fillId="0" borderId="0" xfId="4" applyNumberFormat="1" applyFont="1" applyFill="1"/>
    <xf numFmtId="185" fontId="33" fillId="0" borderId="0" xfId="4" applyNumberFormat="1" applyFont="1" applyFill="1" applyAlignment="1">
      <alignment horizontal="center"/>
    </xf>
    <xf numFmtId="0" fontId="43" fillId="0" borderId="0" xfId="0" applyFont="1" applyFill="1"/>
    <xf numFmtId="185" fontId="33" fillId="0" borderId="0" xfId="4" applyNumberFormat="1" applyFont="1" applyFill="1" applyAlignment="1">
      <alignment horizontal="right"/>
    </xf>
    <xf numFmtId="0" fontId="54" fillId="0" borderId="1" xfId="0" applyFont="1" applyBorder="1" applyAlignment="1">
      <alignment horizontal="center"/>
    </xf>
    <xf numFmtId="3" fontId="54" fillId="0" borderId="1" xfId="0" applyNumberFormat="1" applyFont="1" applyBorder="1" applyAlignment="1">
      <alignment horizontal="center"/>
    </xf>
    <xf numFmtId="185" fontId="33" fillId="0" borderId="1" xfId="4" applyNumberFormat="1" applyFont="1" applyFill="1" applyBorder="1" applyAlignment="1">
      <alignment horizontal="center"/>
    </xf>
    <xf numFmtId="3" fontId="55" fillId="0" borderId="1" xfId="0" applyNumberFormat="1" applyFont="1" applyBorder="1" applyAlignment="1">
      <alignment horizontal="center" vertical="center"/>
    </xf>
    <xf numFmtId="3" fontId="55" fillId="0" borderId="1" xfId="0" applyNumberFormat="1" applyFont="1" applyBorder="1" applyAlignment="1">
      <alignment horizontal="center" vertical="center" wrapText="1"/>
    </xf>
    <xf numFmtId="185" fontId="35" fillId="0" borderId="1" xfId="4" applyNumberFormat="1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center"/>
    </xf>
    <xf numFmtId="0" fontId="44" fillId="0" borderId="0" xfId="0" applyFont="1" applyFill="1"/>
    <xf numFmtId="0" fontId="43" fillId="0" borderId="0" xfId="0" applyFont="1" applyFill="1" applyAlignment="1">
      <alignment horizontal="right"/>
    </xf>
    <xf numFmtId="0" fontId="43" fillId="0" borderId="1" xfId="0" applyFont="1" applyFill="1" applyBorder="1" applyAlignment="1">
      <alignment horizontal="center"/>
    </xf>
    <xf numFmtId="0" fontId="44" fillId="0" borderId="1" xfId="0" applyFont="1" applyFill="1" applyBorder="1" applyAlignment="1">
      <alignment horizontal="center" vertical="center" wrapText="1"/>
    </xf>
    <xf numFmtId="0" fontId="43" fillId="0" borderId="1" xfId="0" applyFont="1" applyFill="1" applyBorder="1"/>
    <xf numFmtId="0" fontId="44" fillId="0" borderId="4" xfId="0" applyFont="1" applyFill="1" applyBorder="1" applyAlignment="1">
      <alignment horizontal="left"/>
    </xf>
    <xf numFmtId="0" fontId="45" fillId="0" borderId="0" xfId="7" applyFont="1" applyFill="1"/>
    <xf numFmtId="0" fontId="45" fillId="0" borderId="0" xfId="7" applyFont="1" applyFill="1" applyAlignment="1">
      <alignment horizontal="right"/>
    </xf>
    <xf numFmtId="0" fontId="43" fillId="0" borderId="1" xfId="7" applyFont="1" applyFill="1" applyBorder="1" applyAlignment="1">
      <alignment horizontal="center" vertical="top" wrapText="1"/>
    </xf>
    <xf numFmtId="0" fontId="44" fillId="0" borderId="1" xfId="7" applyFont="1" applyFill="1" applyBorder="1" applyAlignment="1">
      <alignment horizontal="center" vertical="top" wrapText="1"/>
    </xf>
    <xf numFmtId="0" fontId="45" fillId="0" borderId="1" xfId="7" applyFont="1" applyFill="1" applyBorder="1"/>
    <xf numFmtId="0" fontId="44" fillId="0" borderId="1" xfId="7" applyFont="1" applyFill="1" applyBorder="1" applyAlignment="1">
      <alignment horizontal="left" vertical="top" wrapText="1"/>
    </xf>
    <xf numFmtId="3" fontId="44" fillId="0" borderId="1" xfId="7" applyNumberFormat="1" applyFont="1" applyFill="1" applyBorder="1" applyAlignment="1">
      <alignment horizontal="right" vertical="top" wrapText="1"/>
    </xf>
    <xf numFmtId="0" fontId="43" fillId="0" borderId="1" xfId="7" applyFont="1" applyFill="1" applyBorder="1" applyAlignment="1">
      <alignment horizontal="left" vertical="top" wrapText="1"/>
    </xf>
    <xf numFmtId="3" fontId="43" fillId="0" borderId="1" xfId="7" applyNumberFormat="1" applyFont="1" applyFill="1" applyBorder="1" applyAlignment="1">
      <alignment horizontal="right" vertical="top" wrapText="1"/>
    </xf>
    <xf numFmtId="0" fontId="43" fillId="0" borderId="1" xfId="7" applyFont="1" applyFill="1" applyBorder="1" applyAlignment="1">
      <alignment vertical="top" wrapText="1"/>
    </xf>
    <xf numFmtId="0" fontId="45" fillId="0" borderId="1" xfId="7" applyFont="1" applyFill="1" applyBorder="1" applyAlignment="1">
      <alignment horizontal="center"/>
    </xf>
    <xf numFmtId="0" fontId="8" fillId="0" borderId="1" xfId="9" applyBorder="1"/>
    <xf numFmtId="0" fontId="8" fillId="0" borderId="1" xfId="9" applyFill="1" applyBorder="1" applyAlignment="1">
      <alignment horizontal="center"/>
    </xf>
    <xf numFmtId="0" fontId="8" fillId="0" borderId="1" xfId="9" applyBorder="1" applyAlignment="1">
      <alignment horizontal="center" vertical="center"/>
    </xf>
    <xf numFmtId="38" fontId="26" fillId="0" borderId="6" xfId="1" applyNumberFormat="1" applyFont="1" applyFill="1" applyBorder="1" applyAlignment="1">
      <alignment horizontal="right" vertical="center"/>
    </xf>
    <xf numFmtId="38" fontId="26" fillId="0" borderId="5" xfId="1" applyNumberFormat="1" applyFont="1" applyFill="1" applyBorder="1" applyAlignment="1">
      <alignment horizontal="right" vertical="center"/>
    </xf>
    <xf numFmtId="3" fontId="39" fillId="0" borderId="0" xfId="8" applyNumberFormat="1" applyFill="1"/>
    <xf numFmtId="38" fontId="31" fillId="0" borderId="1" xfId="1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right"/>
    </xf>
    <xf numFmtId="0" fontId="0" fillId="4" borderId="1" xfId="0" applyFont="1" applyFill="1" applyBorder="1" applyAlignment="1">
      <alignment horizontal="left"/>
    </xf>
    <xf numFmtId="0" fontId="0" fillId="3" borderId="1" xfId="0" applyFill="1" applyBorder="1" applyAlignment="1">
      <alignment horizontal="right"/>
    </xf>
    <xf numFmtId="0" fontId="0" fillId="0" borderId="3" xfId="0" applyBorder="1" applyAlignment="1">
      <alignment horizont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3" xfId="0" applyFont="1" applyBorder="1" applyAlignment="1">
      <alignment horizontal="center"/>
    </xf>
    <xf numFmtId="185" fontId="1" fillId="0" borderId="1" xfId="2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7" xfId="0" applyFill="1" applyBorder="1" applyAlignment="1">
      <alignment horizontal="right"/>
    </xf>
    <xf numFmtId="0" fontId="0" fillId="3" borderId="7" xfId="0" applyFill="1" applyBorder="1" applyAlignment="1">
      <alignment horizontal="center"/>
    </xf>
    <xf numFmtId="0" fontId="0" fillId="3" borderId="7" xfId="0" applyFill="1" applyBorder="1" applyAlignment="1">
      <alignment horizontal="left"/>
    </xf>
    <xf numFmtId="0" fontId="19" fillId="0" borderId="0" xfId="7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185" fontId="3" fillId="2" borderId="3" xfId="2" applyNumberFormat="1" applyFont="1" applyFill="1" applyBorder="1"/>
    <xf numFmtId="0" fontId="10" fillId="0" borderId="3" xfId="0" applyFont="1" applyBorder="1" applyAlignment="1">
      <alignment horizontal="left"/>
    </xf>
    <xf numFmtId="0" fontId="0" fillId="0" borderId="3" xfId="0" applyBorder="1" applyAlignment="1">
      <alignment horizontal="right"/>
    </xf>
    <xf numFmtId="0" fontId="0" fillId="2" borderId="3" xfId="0" applyFill="1" applyBorder="1" applyAlignment="1">
      <alignment horizontal="center"/>
    </xf>
    <xf numFmtId="0" fontId="11" fillId="2" borderId="3" xfId="0" applyFont="1" applyFill="1" applyBorder="1" applyAlignment="1">
      <alignment horizontal="left"/>
    </xf>
    <xf numFmtId="0" fontId="0" fillId="4" borderId="0" xfId="0" applyFill="1"/>
    <xf numFmtId="0" fontId="11" fillId="2" borderId="0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left"/>
    </xf>
    <xf numFmtId="185" fontId="1" fillId="0" borderId="1" xfId="2" applyNumberFormat="1" applyFont="1" applyFill="1" applyBorder="1"/>
    <xf numFmtId="185" fontId="14" fillId="4" borderId="1" xfId="3" applyNumberFormat="1" applyFont="1" applyFill="1" applyBorder="1" applyAlignment="1">
      <alignment vertical="center"/>
    </xf>
    <xf numFmtId="185" fontId="15" fillId="4" borderId="1" xfId="2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185" fontId="0" fillId="0" borderId="1" xfId="2" applyNumberFormat="1" applyFont="1" applyBorder="1"/>
    <xf numFmtId="185" fontId="15" fillId="2" borderId="9" xfId="3" applyNumberFormat="1" applyFont="1" applyFill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10" fillId="0" borderId="1" xfId="0" applyFont="1" applyFill="1" applyBorder="1" applyAlignment="1">
      <alignment horizontal="left" wrapText="1"/>
    </xf>
    <xf numFmtId="185" fontId="11" fillId="4" borderId="3" xfId="2" applyNumberFormat="1" applyFont="1" applyFill="1" applyBorder="1" applyAlignment="1">
      <alignment horizontal="center"/>
    </xf>
    <xf numFmtId="49" fontId="0" fillId="0" borderId="1" xfId="0" applyNumberFormat="1" applyBorder="1"/>
    <xf numFmtId="0" fontId="42" fillId="0" borderId="18" xfId="0" applyFont="1" applyBorder="1"/>
    <xf numFmtId="0" fontId="42" fillId="0" borderId="18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49" fontId="24" fillId="0" borderId="1" xfId="2" applyNumberFormat="1" applyFont="1" applyBorder="1" applyAlignment="1">
      <alignment horizontal="center" vertical="center"/>
    </xf>
    <xf numFmtId="0" fontId="13" fillId="0" borderId="1" xfId="0" applyFont="1" applyBorder="1"/>
    <xf numFmtId="49" fontId="23" fillId="0" borderId="1" xfId="2" applyNumberFormat="1" applyFont="1" applyBorder="1" applyAlignment="1">
      <alignment horizontal="center"/>
    </xf>
    <xf numFmtId="0" fontId="46" fillId="0" borderId="0" xfId="0" applyFont="1"/>
    <xf numFmtId="185" fontId="0" fillId="0" borderId="0" xfId="0" applyNumberFormat="1"/>
    <xf numFmtId="9" fontId="0" fillId="0" borderId="0" xfId="11" applyFont="1"/>
    <xf numFmtId="185" fontId="0" fillId="0" borderId="0" xfId="2" applyNumberFormat="1" applyFont="1" applyAlignment="1">
      <alignment horizontal="right"/>
    </xf>
    <xf numFmtId="185" fontId="0" fillId="0" borderId="0" xfId="2" applyNumberFormat="1" applyFont="1" applyAlignment="1">
      <alignment horizontal="center"/>
    </xf>
    <xf numFmtId="185" fontId="1" fillId="0" borderId="1" xfId="2" applyNumberFormat="1" applyFont="1" applyBorder="1" applyAlignment="1">
      <alignment horizontal="right" vertical="distributed"/>
    </xf>
    <xf numFmtId="9" fontId="1" fillId="0" borderId="1" xfId="11" applyFont="1" applyBorder="1" applyAlignment="1">
      <alignment horizontal="right" vertical="distributed"/>
    </xf>
    <xf numFmtId="185" fontId="0" fillId="0" borderId="1" xfId="2" applyNumberFormat="1" applyFont="1" applyBorder="1" applyAlignment="1">
      <alignment horizontal="right" vertical="distributed"/>
    </xf>
    <xf numFmtId="4" fontId="0" fillId="0" borderId="1" xfId="0" applyNumberFormat="1" applyBorder="1" applyAlignment="1">
      <alignment horizontal="right" vertical="distributed"/>
    </xf>
    <xf numFmtId="9" fontId="0" fillId="0" borderId="1" xfId="11" applyFont="1" applyBorder="1" applyAlignment="1">
      <alignment horizontal="right" vertical="distributed"/>
    </xf>
    <xf numFmtId="185" fontId="3" fillId="0" borderId="1" xfId="2" applyNumberFormat="1" applyFont="1" applyBorder="1" applyAlignment="1">
      <alignment horizontal="right" vertical="distributed"/>
    </xf>
    <xf numFmtId="38" fontId="34" fillId="0" borderId="1" xfId="1" applyNumberFormat="1" applyFont="1" applyFill="1" applyBorder="1" applyAlignment="1">
      <alignment horizontal="right" vertical="distributed"/>
    </xf>
    <xf numFmtId="38" fontId="36" fillId="0" borderId="1" xfId="1" applyNumberFormat="1" applyFont="1" applyFill="1" applyBorder="1" applyAlignment="1">
      <alignment horizontal="right" vertical="distributed"/>
    </xf>
    <xf numFmtId="9" fontId="34" fillId="0" borderId="1" xfId="11" applyFont="1" applyFill="1" applyBorder="1" applyAlignment="1">
      <alignment horizontal="right" vertical="distributed"/>
    </xf>
    <xf numFmtId="38" fontId="31" fillId="0" borderId="1" xfId="1" applyNumberFormat="1" applyFont="1" applyFill="1" applyBorder="1" applyAlignment="1">
      <alignment horizontal="right" vertical="distributed"/>
    </xf>
    <xf numFmtId="9" fontId="31" fillId="0" borderId="1" xfId="11" applyFont="1" applyFill="1" applyBorder="1" applyAlignment="1">
      <alignment horizontal="right" vertical="distributed"/>
    </xf>
    <xf numFmtId="38" fontId="34" fillId="0" borderId="1" xfId="1" applyNumberFormat="1" applyFont="1" applyFill="1" applyBorder="1" applyAlignment="1">
      <alignment horizontal="right" vertical="distributed" wrapText="1"/>
    </xf>
    <xf numFmtId="10" fontId="34" fillId="0" borderId="1" xfId="11" applyNumberFormat="1" applyFont="1" applyFill="1" applyBorder="1" applyAlignment="1">
      <alignment horizontal="right" vertical="distributed"/>
    </xf>
    <xf numFmtId="38" fontId="26" fillId="0" borderId="4" xfId="1" applyNumberFormat="1" applyFont="1" applyFill="1" applyBorder="1" applyAlignment="1">
      <alignment horizontal="right" vertical="distributed"/>
    </xf>
    <xf numFmtId="38" fontId="27" fillId="0" borderId="4" xfId="1" applyNumberFormat="1" applyFont="1" applyFill="1" applyBorder="1" applyAlignment="1">
      <alignment horizontal="right" vertical="distributed"/>
    </xf>
    <xf numFmtId="38" fontId="25" fillId="0" borderId="4" xfId="1" applyNumberFormat="1" applyFont="1" applyFill="1" applyBorder="1" applyAlignment="1">
      <alignment horizontal="right" vertical="distributed"/>
    </xf>
    <xf numFmtId="0" fontId="25" fillId="0" borderId="1" xfId="0" applyFont="1" applyFill="1" applyBorder="1" applyAlignment="1">
      <alignment horizontal="right" vertical="distributed"/>
    </xf>
    <xf numFmtId="38" fontId="29" fillId="0" borderId="4" xfId="1" applyNumberFormat="1" applyFont="1" applyFill="1" applyBorder="1" applyAlignment="1">
      <alignment horizontal="right" vertical="distributed"/>
    </xf>
    <xf numFmtId="181" fontId="4" fillId="0" borderId="14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38" fontId="6" fillId="0" borderId="19" xfId="1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81" fontId="4" fillId="0" borderId="12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" fontId="4" fillId="0" borderId="20" xfId="0" applyNumberFormat="1" applyFont="1" applyFill="1" applyBorder="1" applyAlignment="1">
      <alignment horizontal="center" vertical="center"/>
    </xf>
    <xf numFmtId="9" fontId="25" fillId="0" borderId="13" xfId="11" applyFont="1" applyFill="1" applyBorder="1" applyAlignment="1">
      <alignment horizontal="right" vertical="distributed"/>
    </xf>
    <xf numFmtId="0" fontId="4" fillId="0" borderId="20" xfId="0" quotePrefix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9" fontId="27" fillId="0" borderId="13" xfId="11" applyFont="1" applyFill="1" applyBorder="1" applyAlignment="1">
      <alignment horizontal="right" vertical="distributed"/>
    </xf>
    <xf numFmtId="0" fontId="26" fillId="0" borderId="21" xfId="0" applyFont="1" applyFill="1" applyBorder="1" applyAlignment="1">
      <alignment horizontal="left" vertical="center"/>
    </xf>
    <xf numFmtId="38" fontId="26" fillId="0" borderId="21" xfId="1" applyNumberFormat="1" applyFont="1" applyFill="1" applyBorder="1" applyAlignment="1">
      <alignment horizontal="right" vertical="distributed"/>
    </xf>
    <xf numFmtId="9" fontId="25" fillId="0" borderId="22" xfId="11" applyFont="1" applyFill="1" applyBorder="1" applyAlignment="1">
      <alignment horizontal="right" vertical="distributed"/>
    </xf>
    <xf numFmtId="185" fontId="37" fillId="0" borderId="1" xfId="2" applyNumberFormat="1" applyFont="1" applyFill="1" applyBorder="1" applyAlignment="1">
      <alignment horizontal="right" vertical="distributed"/>
    </xf>
    <xf numFmtId="185" fontId="37" fillId="0" borderId="1" xfId="2" applyNumberFormat="1" applyFont="1" applyBorder="1" applyAlignment="1">
      <alignment horizontal="right" vertical="distributed"/>
    </xf>
    <xf numFmtId="9" fontId="37" fillId="0" borderId="1" xfId="11" applyFont="1" applyFill="1" applyBorder="1" applyAlignment="1">
      <alignment horizontal="right" vertical="distributed"/>
    </xf>
    <xf numFmtId="9" fontId="37" fillId="0" borderId="1" xfId="11" applyFont="1" applyBorder="1" applyAlignment="1">
      <alignment horizontal="right" vertical="distributed"/>
    </xf>
    <xf numFmtId="0" fontId="38" fillId="0" borderId="1" xfId="0" applyFont="1" applyBorder="1" applyAlignment="1">
      <alignment horizontal="right" vertical="distributed" wrapText="1"/>
    </xf>
    <xf numFmtId="0" fontId="38" fillId="0" borderId="1" xfId="0" applyFont="1" applyBorder="1" applyAlignment="1">
      <alignment horizontal="right" vertical="distributed"/>
    </xf>
    <xf numFmtId="3" fontId="37" fillId="0" borderId="1" xfId="11" applyNumberFormat="1" applyFont="1" applyFill="1" applyBorder="1" applyAlignment="1">
      <alignment horizontal="right" vertical="distributed"/>
    </xf>
    <xf numFmtId="0" fontId="37" fillId="0" borderId="1" xfId="0" applyFont="1" applyBorder="1" applyAlignment="1">
      <alignment horizontal="right" vertical="distributed"/>
    </xf>
    <xf numFmtId="185" fontId="38" fillId="0" borderId="1" xfId="0" applyNumberFormat="1" applyFont="1" applyFill="1" applyBorder="1" applyAlignment="1">
      <alignment horizontal="right" vertical="distributed"/>
    </xf>
    <xf numFmtId="9" fontId="38" fillId="0" borderId="1" xfId="11" applyFont="1" applyFill="1" applyBorder="1" applyAlignment="1">
      <alignment horizontal="right" vertical="distributed"/>
    </xf>
    <xf numFmtId="191" fontId="21" fillId="0" borderId="1" xfId="2" applyNumberFormat="1" applyFont="1" applyBorder="1"/>
    <xf numFmtId="191" fontId="8" fillId="0" borderId="1" xfId="2" applyNumberFormat="1" applyFont="1" applyBorder="1"/>
    <xf numFmtId="185" fontId="13" fillId="0" borderId="1" xfId="2" applyNumberFormat="1" applyFont="1" applyBorder="1" applyAlignment="1">
      <alignment horizontal="right" vertical="distributed"/>
    </xf>
    <xf numFmtId="185" fontId="23" fillId="0" borderId="1" xfId="2" applyNumberFormat="1" applyFont="1" applyBorder="1" applyAlignment="1">
      <alignment horizontal="right" vertical="distributed"/>
    </xf>
    <xf numFmtId="185" fontId="23" fillId="0" borderId="1" xfId="0" applyNumberFormat="1" applyFont="1" applyBorder="1" applyAlignment="1">
      <alignment horizontal="right" vertical="distributed"/>
    </xf>
    <xf numFmtId="3" fontId="42" fillId="0" borderId="1" xfId="0" applyNumberFormat="1" applyFont="1" applyBorder="1" applyAlignment="1">
      <alignment horizontal="right" vertical="distributed"/>
    </xf>
    <xf numFmtId="185" fontId="42" fillId="0" borderId="1" xfId="0" applyNumberFormat="1" applyFont="1" applyBorder="1" applyAlignment="1">
      <alignment horizontal="right" vertical="distributed"/>
    </xf>
    <xf numFmtId="3" fontId="42" fillId="0" borderId="18" xfId="0" applyNumberFormat="1" applyFont="1" applyBorder="1" applyAlignment="1">
      <alignment horizontal="right" vertical="distributed"/>
    </xf>
    <xf numFmtId="0" fontId="23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185" fontId="44" fillId="0" borderId="1" xfId="2" applyNumberFormat="1" applyFont="1" applyFill="1" applyBorder="1" applyAlignment="1">
      <alignment horizontal="right" vertical="distributed"/>
    </xf>
    <xf numFmtId="185" fontId="43" fillId="0" borderId="1" xfId="2" applyNumberFormat="1" applyFont="1" applyFill="1" applyBorder="1" applyAlignment="1">
      <alignment horizontal="right" vertical="distributed"/>
    </xf>
    <xf numFmtId="10" fontId="43" fillId="0" borderId="1" xfId="11" applyNumberFormat="1" applyFont="1" applyFill="1" applyBorder="1" applyAlignment="1">
      <alignment horizontal="right" vertical="distributed"/>
    </xf>
    <xf numFmtId="0" fontId="5" fillId="0" borderId="5" xfId="0" applyFont="1" applyFill="1" applyBorder="1" applyAlignment="1">
      <alignment horizontal="left" vertical="center" wrapText="1"/>
    </xf>
    <xf numFmtId="0" fontId="47" fillId="0" borderId="0" xfId="0" applyFont="1" applyAlignment="1">
      <alignment horizontal="center" vertical="top" wrapText="1"/>
    </xf>
    <xf numFmtId="0" fontId="47" fillId="0" borderId="0" xfId="0" applyFont="1" applyAlignment="1">
      <alignment horizontal="left" vertical="top" wrapText="1"/>
    </xf>
    <xf numFmtId="3" fontId="47" fillId="0" borderId="0" xfId="0" applyNumberFormat="1" applyFont="1" applyAlignment="1">
      <alignment horizontal="right" vertical="top" wrapText="1"/>
    </xf>
    <xf numFmtId="0" fontId="48" fillId="0" borderId="0" xfId="0" applyFont="1" applyAlignment="1">
      <alignment horizontal="center" vertical="top" wrapText="1"/>
    </xf>
    <xf numFmtId="0" fontId="48" fillId="0" borderId="0" xfId="0" applyFont="1" applyAlignment="1">
      <alignment horizontal="left" vertical="top" wrapText="1"/>
    </xf>
    <xf numFmtId="3" fontId="48" fillId="0" borderId="0" xfId="0" applyNumberFormat="1" applyFont="1" applyAlignment="1">
      <alignment horizontal="right" vertical="top" wrapText="1"/>
    </xf>
    <xf numFmtId="0" fontId="47" fillId="0" borderId="1" xfId="0" applyFont="1" applyBorder="1" applyAlignment="1">
      <alignment horizontal="center" vertical="top" wrapText="1"/>
    </xf>
    <xf numFmtId="0" fontId="47" fillId="0" borderId="1" xfId="0" applyFont="1" applyBorder="1" applyAlignment="1">
      <alignment horizontal="left" vertical="top" wrapText="1"/>
    </xf>
    <xf numFmtId="3" fontId="47" fillId="0" borderId="1" xfId="0" applyNumberFormat="1" applyFont="1" applyBorder="1" applyAlignment="1">
      <alignment horizontal="right" vertical="top" wrapText="1"/>
    </xf>
    <xf numFmtId="0" fontId="48" fillId="0" borderId="1" xfId="0" applyFont="1" applyBorder="1" applyAlignment="1">
      <alignment horizontal="center" vertical="top" wrapText="1"/>
    </xf>
    <xf numFmtId="0" fontId="48" fillId="0" borderId="1" xfId="0" applyFont="1" applyBorder="1" applyAlignment="1">
      <alignment horizontal="left" vertical="top" wrapText="1"/>
    </xf>
    <xf numFmtId="3" fontId="48" fillId="0" borderId="1" xfId="0" applyNumberFormat="1" applyFont="1" applyBorder="1" applyAlignment="1">
      <alignment horizontal="right" vertical="top" wrapText="1"/>
    </xf>
    <xf numFmtId="0" fontId="40" fillId="0" borderId="1" xfId="8" applyFont="1" applyFill="1" applyBorder="1" applyAlignment="1">
      <alignment horizontal="center" wrapText="1"/>
    </xf>
    <xf numFmtId="0" fontId="49" fillId="0" borderId="1" xfId="8" applyFont="1" applyFill="1" applyBorder="1" applyAlignment="1">
      <alignment horizontal="center" vertical="center"/>
    </xf>
    <xf numFmtId="3" fontId="39" fillId="0" borderId="1" xfId="8" applyNumberForma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right" vertical="distributed"/>
    </xf>
    <xf numFmtId="10" fontId="25" fillId="0" borderId="13" xfId="11" applyNumberFormat="1" applyFont="1" applyFill="1" applyBorder="1" applyAlignment="1">
      <alignment horizontal="right" vertical="distributed"/>
    </xf>
    <xf numFmtId="3" fontId="27" fillId="0" borderId="4" xfId="0" applyNumberFormat="1" applyFont="1" applyFill="1" applyBorder="1" applyAlignment="1">
      <alignment horizontal="right" vertical="distributed"/>
    </xf>
    <xf numFmtId="0" fontId="11" fillId="3" borderId="1" xfId="0" applyFont="1" applyFill="1" applyBorder="1" applyAlignment="1">
      <alignment horizontal="center" vertical="center"/>
    </xf>
    <xf numFmtId="185" fontId="21" fillId="0" borderId="1" xfId="4" applyNumberFormat="1" applyFont="1" applyFill="1" applyBorder="1" applyAlignment="1">
      <alignment horizontal="center"/>
    </xf>
    <xf numFmtId="185" fontId="8" fillId="0" borderId="1" xfId="4" applyNumberFormat="1" applyFont="1" applyFill="1" applyBorder="1" applyAlignment="1">
      <alignment horizontal="center" vertical="center"/>
    </xf>
    <xf numFmtId="0" fontId="55" fillId="0" borderId="1" xfId="0" applyFont="1" applyBorder="1" applyAlignment="1">
      <alignment horizontal="center" vertical="center"/>
    </xf>
    <xf numFmtId="185" fontId="8" fillId="0" borderId="1" xfId="4" applyNumberFormat="1" applyFont="1" applyFill="1" applyBorder="1" applyAlignment="1">
      <alignment vertical="center"/>
    </xf>
    <xf numFmtId="0" fontId="56" fillId="0" borderId="5" xfId="0" applyFont="1" applyBorder="1" applyAlignment="1">
      <alignment horizontal="center" vertical="center"/>
    </xf>
    <xf numFmtId="3" fontId="56" fillId="0" borderId="1" xfId="0" applyNumberFormat="1" applyFont="1" applyBorder="1" applyAlignment="1">
      <alignment horizontal="right" vertical="distributed"/>
    </xf>
    <xf numFmtId="10" fontId="33" fillId="0" borderId="1" xfId="11" applyNumberFormat="1" applyFont="1" applyFill="1" applyBorder="1" applyAlignment="1">
      <alignment horizontal="right" vertical="distributed"/>
    </xf>
    <xf numFmtId="3" fontId="43" fillId="0" borderId="1" xfId="0" applyNumberFormat="1" applyFont="1" applyFill="1" applyBorder="1" applyAlignment="1">
      <alignment vertical="distributed"/>
    </xf>
    <xf numFmtId="10" fontId="43" fillId="0" borderId="3" xfId="0" applyNumberFormat="1" applyFont="1" applyFill="1" applyBorder="1" applyAlignment="1">
      <alignment vertical="distributed"/>
    </xf>
    <xf numFmtId="38" fontId="33" fillId="0" borderId="1" xfId="2" applyNumberFormat="1" applyFont="1" applyFill="1" applyBorder="1" applyAlignment="1">
      <alignment horizontal="right" vertical="distributed"/>
    </xf>
    <xf numFmtId="3" fontId="43" fillId="0" borderId="2" xfId="0" applyNumberFormat="1" applyFont="1" applyFill="1" applyBorder="1" applyAlignment="1">
      <alignment vertical="distributed"/>
    </xf>
    <xf numFmtId="0" fontId="35" fillId="0" borderId="1" xfId="0" applyFont="1" applyFill="1" applyBorder="1" applyAlignment="1">
      <alignment horizontal="center" vertical="center" wrapText="1"/>
    </xf>
    <xf numFmtId="192" fontId="35" fillId="4" borderId="1" xfId="2" applyNumberFormat="1" applyFont="1" applyFill="1" applyBorder="1" applyAlignment="1">
      <alignment horizontal="right" vertical="distributed"/>
    </xf>
    <xf numFmtId="3" fontId="44" fillId="0" borderId="1" xfId="0" applyNumberFormat="1" applyFont="1" applyFill="1" applyBorder="1" applyAlignment="1">
      <alignment horizontal="right" vertical="distributed"/>
    </xf>
    <xf numFmtId="10" fontId="44" fillId="0" borderId="1" xfId="0" applyNumberFormat="1" applyFont="1" applyFill="1" applyBorder="1" applyAlignment="1">
      <alignment horizontal="right" vertical="distributed"/>
    </xf>
    <xf numFmtId="0" fontId="57" fillId="0" borderId="5" xfId="0" applyFont="1" applyBorder="1"/>
    <xf numFmtId="3" fontId="57" fillId="0" borderId="1" xfId="0" applyNumberFormat="1" applyFont="1" applyBorder="1" applyAlignment="1">
      <alignment horizontal="right" vertical="distributed"/>
    </xf>
    <xf numFmtId="38" fontId="35" fillId="0" borderId="1" xfId="2" applyNumberFormat="1" applyFont="1" applyFill="1" applyBorder="1" applyAlignment="1">
      <alignment horizontal="right" vertical="distributed"/>
    </xf>
    <xf numFmtId="10" fontId="35" fillId="0" borderId="1" xfId="11" applyNumberFormat="1" applyFont="1" applyFill="1" applyBorder="1" applyAlignment="1">
      <alignment horizontal="right" vertical="distributed"/>
    </xf>
    <xf numFmtId="0" fontId="43" fillId="0" borderId="1" xfId="0" applyFont="1" applyFill="1" applyBorder="1" applyAlignment="1">
      <alignment horizontal="center" vertical="center"/>
    </xf>
    <xf numFmtId="10" fontId="44" fillId="0" borderId="1" xfId="2" applyNumberFormat="1" applyFont="1" applyFill="1" applyBorder="1" applyAlignment="1">
      <alignment horizontal="right" vertical="distributed"/>
    </xf>
    <xf numFmtId="0" fontId="0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85" fontId="38" fillId="0" borderId="1" xfId="2" applyNumberFormat="1" applyFont="1" applyBorder="1" applyAlignment="1">
      <alignment horizontal="center"/>
    </xf>
    <xf numFmtId="3" fontId="31" fillId="0" borderId="1" xfId="0" applyNumberFormat="1" applyFont="1" applyBorder="1" applyAlignment="1">
      <alignment horizontal="center" vertical="center"/>
    </xf>
    <xf numFmtId="3" fontId="31" fillId="0" borderId="1" xfId="0" applyNumberFormat="1" applyFont="1" applyBorder="1" applyAlignment="1">
      <alignment horizontal="center"/>
    </xf>
    <xf numFmtId="185" fontId="37" fillId="0" borderId="1" xfId="2" applyNumberFormat="1" applyFont="1" applyFill="1" applyBorder="1"/>
    <xf numFmtId="3" fontId="31" fillId="0" borderId="1" xfId="0" applyNumberFormat="1" applyFont="1" applyBorder="1"/>
    <xf numFmtId="185" fontId="10" fillId="0" borderId="2" xfId="2" applyNumberFormat="1" applyFont="1" applyBorder="1"/>
    <xf numFmtId="185" fontId="58" fillId="0" borderId="2" xfId="2" applyNumberFormat="1" applyFont="1" applyFill="1" applyBorder="1"/>
    <xf numFmtId="3" fontId="31" fillId="0" borderId="2" xfId="0" applyNumberFormat="1" applyFont="1" applyBorder="1" applyAlignment="1"/>
    <xf numFmtId="0" fontId="11" fillId="2" borderId="2" xfId="0" applyFont="1" applyFill="1" applyBorder="1" applyAlignment="1">
      <alignment horizontal="left"/>
    </xf>
    <xf numFmtId="185" fontId="38" fillId="2" borderId="2" xfId="2" applyNumberFormat="1" applyFont="1" applyFill="1" applyBorder="1"/>
    <xf numFmtId="3" fontId="31" fillId="3" borderId="1" xfId="0" applyNumberFormat="1" applyFont="1" applyFill="1" applyBorder="1"/>
    <xf numFmtId="185" fontId="38" fillId="2" borderId="1" xfId="2" applyNumberFormat="1" applyFont="1" applyFill="1" applyBorder="1"/>
    <xf numFmtId="185" fontId="38" fillId="3" borderId="1" xfId="2" applyNumberFormat="1" applyFont="1" applyFill="1" applyBorder="1"/>
    <xf numFmtId="185" fontId="31" fillId="0" borderId="1" xfId="2" applyNumberFormat="1" applyFont="1" applyFill="1" applyBorder="1"/>
    <xf numFmtId="185" fontId="3" fillId="0" borderId="1" xfId="2" applyNumberFormat="1" applyFont="1" applyBorder="1"/>
    <xf numFmtId="185" fontId="50" fillId="2" borderId="1" xfId="2" applyNumberFormat="1" applyFont="1" applyFill="1" applyBorder="1"/>
    <xf numFmtId="0" fontId="0" fillId="4" borderId="1" xfId="0" applyFill="1" applyBorder="1" applyAlignment="1">
      <alignment horizontal="left"/>
    </xf>
    <xf numFmtId="185" fontId="1" fillId="4" borderId="1" xfId="2" applyNumberFormat="1" applyFont="1" applyFill="1" applyBorder="1"/>
    <xf numFmtId="185" fontId="31" fillId="4" borderId="1" xfId="2" applyNumberFormat="1" applyFont="1" applyFill="1" applyBorder="1"/>
    <xf numFmtId="185" fontId="3" fillId="4" borderId="1" xfId="2" applyNumberFormat="1" applyFont="1" applyFill="1" applyBorder="1"/>
    <xf numFmtId="0" fontId="0" fillId="4" borderId="0" xfId="0" applyFont="1" applyFill="1" applyAlignment="1">
      <alignment horizontal="center"/>
    </xf>
    <xf numFmtId="0" fontId="0" fillId="4" borderId="0" xfId="0" applyFont="1" applyFill="1"/>
    <xf numFmtId="185" fontId="50" fillId="0" borderId="1" xfId="2" applyNumberFormat="1" applyFont="1" applyFill="1" applyBorder="1"/>
    <xf numFmtId="3" fontId="31" fillId="0" borderId="1" xfId="0" applyNumberFormat="1" applyFont="1" applyFill="1" applyBorder="1"/>
    <xf numFmtId="0" fontId="0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85" fontId="2" fillId="0" borderId="1" xfId="2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185" fontId="51" fillId="0" borderId="1" xfId="2" applyNumberFormat="1" applyFont="1" applyFill="1" applyBorder="1"/>
    <xf numFmtId="3" fontId="51" fillId="0" borderId="1" xfId="0" applyNumberFormat="1" applyFont="1" applyBorder="1"/>
    <xf numFmtId="185" fontId="50" fillId="4" borderId="1" xfId="2" applyNumberFormat="1" applyFont="1" applyFill="1" applyBorder="1"/>
    <xf numFmtId="3" fontId="31" fillId="4" borderId="1" xfId="0" applyNumberFormat="1" applyFont="1" applyFill="1" applyBorder="1"/>
    <xf numFmtId="0" fontId="1" fillId="2" borderId="3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left"/>
    </xf>
    <xf numFmtId="185" fontId="1" fillId="4" borderId="3" xfId="2" applyNumberFormat="1" applyFont="1" applyFill="1" applyBorder="1"/>
    <xf numFmtId="185" fontId="50" fillId="4" borderId="3" xfId="2" applyNumberFormat="1" applyFont="1" applyFill="1" applyBorder="1"/>
    <xf numFmtId="0" fontId="1" fillId="3" borderId="1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left"/>
    </xf>
    <xf numFmtId="185" fontId="1" fillId="3" borderId="3" xfId="2" applyNumberFormat="1" applyFont="1" applyFill="1" applyBorder="1"/>
    <xf numFmtId="0" fontId="1" fillId="3" borderId="0" xfId="0" applyFont="1" applyFill="1" applyAlignment="1">
      <alignment horizontal="center"/>
    </xf>
    <xf numFmtId="185" fontId="50" fillId="3" borderId="3" xfId="2" applyNumberFormat="1" applyFont="1" applyFill="1" applyBorder="1"/>
    <xf numFmtId="3" fontId="50" fillId="3" borderId="1" xfId="0" applyNumberFormat="1" applyFont="1" applyFill="1" applyBorder="1"/>
    <xf numFmtId="0" fontId="0" fillId="0" borderId="8" xfId="0" applyBorder="1" applyAlignment="1">
      <alignment horizontal="right"/>
    </xf>
    <xf numFmtId="185" fontId="50" fillId="0" borderId="0" xfId="2" applyNumberFormat="1" applyFont="1" applyFill="1" applyBorder="1" applyAlignment="1">
      <alignment horizontal="center"/>
    </xf>
    <xf numFmtId="3" fontId="31" fillId="0" borderId="0" xfId="0" applyNumberFormat="1" applyFont="1"/>
    <xf numFmtId="185" fontId="38" fillId="0" borderId="0" xfId="2" applyNumberFormat="1" applyFont="1" applyAlignment="1">
      <alignment horizontal="left"/>
    </xf>
    <xf numFmtId="3" fontId="31" fillId="0" borderId="0" xfId="0" applyNumberFormat="1" applyFont="1" applyAlignment="1">
      <alignment horizontal="center"/>
    </xf>
    <xf numFmtId="185" fontId="37" fillId="0" borderId="0" xfId="2" applyNumberFormat="1" applyFont="1"/>
    <xf numFmtId="185" fontId="37" fillId="0" borderId="0" xfId="2" applyNumberFormat="1" applyFont="1" applyAlignment="1">
      <alignment horizontal="right"/>
    </xf>
    <xf numFmtId="185" fontId="37" fillId="0" borderId="1" xfId="2" applyNumberFormat="1" applyFont="1" applyBorder="1"/>
    <xf numFmtId="185" fontId="38" fillId="0" borderId="0" xfId="2" applyNumberFormat="1" applyFont="1" applyFill="1" applyBorder="1" applyAlignment="1">
      <alignment horizontal="right" vertical="center"/>
    </xf>
    <xf numFmtId="185" fontId="38" fillId="0" borderId="4" xfId="2" applyNumberFormat="1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185" fontId="11" fillId="0" borderId="7" xfId="2" applyNumberFormat="1" applyFont="1" applyBorder="1" applyAlignment="1">
      <alignment horizontal="center"/>
    </xf>
    <xf numFmtId="0" fontId="0" fillId="0" borderId="7" xfId="0" applyFont="1" applyBorder="1" applyAlignment="1">
      <alignment horizontal="left" vertical="distributed"/>
    </xf>
    <xf numFmtId="0" fontId="0" fillId="3" borderId="7" xfId="0" applyFont="1" applyFill="1" applyBorder="1" applyAlignment="1">
      <alignment horizontal="left" vertical="distributed"/>
    </xf>
    <xf numFmtId="185" fontId="11" fillId="3" borderId="7" xfId="2" applyNumberFormat="1" applyFont="1" applyFill="1" applyBorder="1" applyAlignment="1">
      <alignment horizontal="center"/>
    </xf>
    <xf numFmtId="185" fontId="38" fillId="3" borderId="4" xfId="2" applyNumberFormat="1" applyFont="1" applyFill="1" applyBorder="1" applyAlignment="1">
      <alignment horizontal="center"/>
    </xf>
    <xf numFmtId="3" fontId="31" fillId="3" borderId="1" xfId="0" applyNumberFormat="1" applyFont="1" applyFill="1" applyBorder="1" applyAlignment="1">
      <alignment horizontal="center"/>
    </xf>
    <xf numFmtId="185" fontId="37" fillId="0" borderId="4" xfId="2" applyNumberFormat="1" applyFont="1" applyBorder="1"/>
    <xf numFmtId="185" fontId="37" fillId="3" borderId="4" xfId="2" applyNumberFormat="1" applyFont="1" applyFill="1" applyBorder="1"/>
    <xf numFmtId="3" fontId="43" fillId="0" borderId="0" xfId="0" applyNumberFormat="1" applyFont="1"/>
    <xf numFmtId="3" fontId="30" fillId="0" borderId="1" xfId="7" applyNumberFormat="1" applyFont="1" applyFill="1" applyBorder="1"/>
    <xf numFmtId="185" fontId="38" fillId="2" borderId="4" xfId="2" applyNumberFormat="1" applyFont="1" applyFill="1" applyBorder="1"/>
    <xf numFmtId="3" fontId="30" fillId="3" borderId="1" xfId="7" applyNumberFormat="1" applyFont="1" applyFill="1" applyBorder="1"/>
    <xf numFmtId="0" fontId="16" fillId="0" borderId="0" xfId="0" applyFont="1" applyFill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0" fillId="0" borderId="1" xfId="0" applyFill="1" applyBorder="1"/>
    <xf numFmtId="185" fontId="50" fillId="0" borderId="1" xfId="2" applyNumberFormat="1" applyFont="1" applyFill="1" applyBorder="1" applyAlignment="1">
      <alignment horizontal="center"/>
    </xf>
    <xf numFmtId="185" fontId="3" fillId="2" borderId="1" xfId="2" applyNumberFormat="1" applyFont="1" applyFill="1" applyBorder="1" applyAlignment="1">
      <alignment horizontal="center"/>
    </xf>
    <xf numFmtId="185" fontId="31" fillId="0" borderId="1" xfId="2" applyNumberFormat="1" applyFont="1" applyFill="1" applyBorder="1" applyAlignment="1">
      <alignment horizontal="center"/>
    </xf>
    <xf numFmtId="185" fontId="3" fillId="2" borderId="1" xfId="2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85" fontId="31" fillId="0" borderId="1" xfId="2" applyNumberFormat="1" applyFont="1" applyFill="1" applyBorder="1" applyAlignment="1">
      <alignment horizontal="center" vertical="center"/>
    </xf>
    <xf numFmtId="3" fontId="31" fillId="0" borderId="1" xfId="0" applyNumberFormat="1" applyFont="1" applyFill="1" applyBorder="1" applyAlignment="1">
      <alignment vertical="center"/>
    </xf>
    <xf numFmtId="3" fontId="31" fillId="0" borderId="1" xfId="0" applyNumberFormat="1" applyFont="1" applyBorder="1" applyAlignment="1">
      <alignment vertical="center"/>
    </xf>
    <xf numFmtId="185" fontId="3" fillId="2" borderId="3" xfId="2" applyNumberFormat="1" applyFont="1" applyFill="1" applyBorder="1" applyAlignment="1">
      <alignment horizontal="center" vertical="center"/>
    </xf>
    <xf numFmtId="185" fontId="31" fillId="0" borderId="3" xfId="2" applyNumberFormat="1" applyFont="1" applyFill="1" applyBorder="1" applyAlignment="1">
      <alignment horizontal="center" vertical="center"/>
    </xf>
    <xf numFmtId="185" fontId="38" fillId="2" borderId="3" xfId="2" applyNumberFormat="1" applyFont="1" applyFill="1" applyBorder="1"/>
    <xf numFmtId="3" fontId="31" fillId="0" borderId="0" xfId="0" applyNumberFormat="1" applyFont="1" applyFill="1"/>
    <xf numFmtId="3" fontId="37" fillId="3" borderId="1" xfId="0" applyNumberFormat="1" applyFont="1" applyFill="1" applyBorder="1"/>
    <xf numFmtId="3" fontId="37" fillId="0" borderId="1" xfId="0" applyNumberFormat="1" applyFont="1" applyBorder="1"/>
    <xf numFmtId="0" fontId="10" fillId="0" borderId="0" xfId="0" applyFont="1" applyAlignment="1">
      <alignment horizontal="center" vertical="center"/>
    </xf>
    <xf numFmtId="3" fontId="37" fillId="0" borderId="0" xfId="0" applyNumberFormat="1" applyFont="1"/>
    <xf numFmtId="3" fontId="37" fillId="0" borderId="1" xfId="0" applyNumberFormat="1" applyFont="1" applyFill="1" applyBorder="1"/>
    <xf numFmtId="185" fontId="37" fillId="0" borderId="2" xfId="2" applyNumberFormat="1" applyFont="1" applyBorder="1"/>
    <xf numFmtId="185" fontId="37" fillId="0" borderId="3" xfId="2" applyNumberFormat="1" applyFont="1" applyBorder="1"/>
    <xf numFmtId="3" fontId="37" fillId="0" borderId="3" xfId="0" applyNumberFormat="1" applyFont="1" applyFill="1" applyBorder="1"/>
    <xf numFmtId="0" fontId="1" fillId="2" borderId="3" xfId="0" applyFont="1" applyFill="1" applyBorder="1" applyAlignment="1">
      <alignment horizontal="center"/>
    </xf>
    <xf numFmtId="185" fontId="11" fillId="2" borderId="3" xfId="2" applyNumberFormat="1" applyFont="1" applyFill="1" applyBorder="1"/>
    <xf numFmtId="3" fontId="31" fillId="3" borderId="3" xfId="0" applyNumberFormat="1" applyFont="1" applyFill="1" applyBorder="1"/>
    <xf numFmtId="3" fontId="37" fillId="3" borderId="3" xfId="0" applyNumberFormat="1" applyFont="1" applyFill="1" applyBorder="1"/>
    <xf numFmtId="0" fontId="0" fillId="4" borderId="1" xfId="0" applyFill="1" applyBorder="1"/>
    <xf numFmtId="185" fontId="38" fillId="4" borderId="1" xfId="2" applyNumberFormat="1" applyFont="1" applyFill="1" applyBorder="1"/>
    <xf numFmtId="3" fontId="31" fillId="0" borderId="3" xfId="0" applyNumberFormat="1" applyFont="1" applyBorder="1" applyAlignment="1">
      <alignment vertical="center"/>
    </xf>
    <xf numFmtId="3" fontId="37" fillId="4" borderId="3" xfId="0" applyNumberFormat="1" applyFont="1" applyFill="1" applyBorder="1" applyAlignment="1">
      <alignment vertical="center"/>
    </xf>
    <xf numFmtId="3" fontId="31" fillId="0" borderId="2" xfId="0" applyNumberFormat="1" applyFont="1" applyBorder="1" applyAlignment="1">
      <alignment vertical="center"/>
    </xf>
    <xf numFmtId="3" fontId="37" fillId="4" borderId="2" xfId="0" applyNumberFormat="1" applyFont="1" applyFill="1" applyBorder="1" applyAlignment="1">
      <alignment vertical="center"/>
    </xf>
    <xf numFmtId="3" fontId="37" fillId="4" borderId="1" xfId="0" applyNumberFormat="1" applyFont="1" applyFill="1" applyBorder="1"/>
    <xf numFmtId="0" fontId="1" fillId="0" borderId="1" xfId="0" applyFont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/>
    <xf numFmtId="0" fontId="0" fillId="4" borderId="1" xfId="0" applyFill="1" applyBorder="1" applyAlignment="1"/>
    <xf numFmtId="0" fontId="1" fillId="3" borderId="1" xfId="0" applyFont="1" applyFill="1" applyBorder="1"/>
    <xf numFmtId="185" fontId="50" fillId="3" borderId="1" xfId="2" applyNumberFormat="1" applyFont="1" applyFill="1" applyBorder="1"/>
    <xf numFmtId="0" fontId="11" fillId="2" borderId="23" xfId="0" applyFont="1" applyFill="1" applyBorder="1" applyAlignment="1">
      <alignment vertical="center"/>
    </xf>
    <xf numFmtId="0" fontId="11" fillId="2" borderId="24" xfId="0" applyFont="1" applyFill="1" applyBorder="1" applyAlignment="1">
      <alignment vertical="center"/>
    </xf>
    <xf numFmtId="0" fontId="11" fillId="2" borderId="15" xfId="0" applyFont="1" applyFill="1" applyBorder="1" applyAlignment="1">
      <alignment vertical="center"/>
    </xf>
    <xf numFmtId="0" fontId="11" fillId="2" borderId="17" xfId="0" applyFon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3" borderId="1" xfId="0" applyFont="1" applyFill="1" applyBorder="1"/>
    <xf numFmtId="185" fontId="37" fillId="3" borderId="1" xfId="2" applyNumberFormat="1" applyFont="1" applyFill="1" applyBorder="1" applyAlignment="1">
      <alignment horizontal="center"/>
    </xf>
    <xf numFmtId="185" fontId="37" fillId="0" borderId="1" xfId="2" applyNumberFormat="1" applyFont="1" applyFill="1" applyBorder="1" applyAlignment="1">
      <alignment horizontal="center"/>
    </xf>
    <xf numFmtId="185" fontId="31" fillId="3" borderId="1" xfId="2" applyNumberFormat="1" applyFont="1" applyFill="1" applyBorder="1"/>
    <xf numFmtId="185" fontId="50" fillId="3" borderId="1" xfId="2" applyNumberFormat="1" applyFont="1" applyFill="1" applyBorder="1" applyAlignment="1">
      <alignment horizontal="right" vertical="distributed"/>
    </xf>
    <xf numFmtId="185" fontId="38" fillId="4" borderId="3" xfId="2" applyNumberFormat="1" applyFont="1" applyFill="1" applyBorder="1"/>
    <xf numFmtId="3" fontId="31" fillId="4" borderId="1" xfId="0" applyNumberFormat="1" applyFont="1" applyFill="1" applyBorder="1" applyAlignment="1">
      <alignment horizontal="center" vertical="center"/>
    </xf>
    <xf numFmtId="3" fontId="31" fillId="4" borderId="1" xfId="0" applyNumberFormat="1" applyFont="1" applyFill="1" applyBorder="1" applyAlignment="1">
      <alignment horizontal="center"/>
    </xf>
    <xf numFmtId="185" fontId="37" fillId="0" borderId="3" xfId="2" applyNumberFormat="1" applyFont="1" applyBorder="1" applyAlignment="1">
      <alignment horizontal="center"/>
    </xf>
    <xf numFmtId="185" fontId="14" fillId="0" borderId="1" xfId="2" applyNumberFormat="1" applyFont="1" applyBorder="1" applyAlignment="1">
      <alignment horizontal="right" vertical="center"/>
    </xf>
    <xf numFmtId="185" fontId="33" fillId="0" borderId="1" xfId="2" applyNumberFormat="1" applyFont="1" applyBorder="1" applyAlignment="1">
      <alignment horizontal="right" vertical="center"/>
    </xf>
    <xf numFmtId="185" fontId="35" fillId="2" borderId="1" xfId="2" applyNumberFormat="1" applyFont="1" applyFill="1" applyBorder="1" applyAlignment="1">
      <alignment horizontal="right" vertical="center"/>
    </xf>
    <xf numFmtId="185" fontId="33" fillId="0" borderId="1" xfId="2" applyNumberFormat="1" applyFont="1" applyFill="1" applyBorder="1" applyAlignment="1">
      <alignment horizontal="right" vertical="center"/>
    </xf>
    <xf numFmtId="185" fontId="38" fillId="3" borderId="1" xfId="2" applyNumberFormat="1" applyFont="1" applyFill="1" applyBorder="1" applyAlignment="1">
      <alignment horizontal="center"/>
    </xf>
    <xf numFmtId="3" fontId="3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185" fontId="37" fillId="2" borderId="3" xfId="2" applyNumberFormat="1" applyFont="1" applyFill="1" applyBorder="1"/>
    <xf numFmtId="185" fontId="37" fillId="0" borderId="0" xfId="2" applyNumberFormat="1" applyFont="1" applyFill="1" applyBorder="1" applyAlignment="1">
      <alignment horizontal="left"/>
    </xf>
    <xf numFmtId="3" fontId="37" fillId="0" borderId="0" xfId="0" applyNumberFormat="1" applyFont="1" applyFill="1"/>
    <xf numFmtId="185" fontId="58" fillId="0" borderId="1" xfId="2" applyNumberFormat="1" applyFont="1" applyFill="1" applyBorder="1"/>
    <xf numFmtId="3" fontId="59" fillId="0" borderId="1" xfId="0" applyNumberFormat="1" applyFont="1" applyFill="1" applyBorder="1"/>
    <xf numFmtId="185" fontId="52" fillId="0" borderId="1" xfId="2" applyNumberFormat="1" applyFont="1" applyFill="1" applyBorder="1"/>
    <xf numFmtId="3" fontId="52" fillId="0" borderId="1" xfId="0" applyNumberFormat="1" applyFont="1" applyFill="1" applyBorder="1"/>
    <xf numFmtId="185" fontId="38" fillId="0" borderId="1" xfId="2" applyNumberFormat="1" applyFont="1" applyFill="1" applyBorder="1"/>
    <xf numFmtId="0" fontId="0" fillId="0" borderId="1" xfId="0" applyFill="1" applyBorder="1" applyAlignment="1">
      <alignment horizontal="left"/>
    </xf>
    <xf numFmtId="185" fontId="37" fillId="3" borderId="1" xfId="2" applyNumberFormat="1" applyFont="1" applyFill="1" applyBorder="1"/>
    <xf numFmtId="185" fontId="38" fillId="2" borderId="15" xfId="2" applyNumberFormat="1" applyFont="1" applyFill="1" applyBorder="1"/>
    <xf numFmtId="185" fontId="31" fillId="0" borderId="4" xfId="2" applyNumberFormat="1" applyFont="1" applyFill="1" applyBorder="1" applyAlignment="1">
      <alignment horizontal="center"/>
    </xf>
    <xf numFmtId="3" fontId="31" fillId="0" borderId="3" xfId="0" applyNumberFormat="1" applyFont="1" applyBorder="1" applyAlignment="1"/>
    <xf numFmtId="3" fontId="31" fillId="0" borderId="25" xfId="0" applyNumberFormat="1" applyFont="1" applyBorder="1" applyAlignment="1"/>
    <xf numFmtId="185" fontId="50" fillId="0" borderId="4" xfId="2" applyNumberFormat="1" applyFont="1" applyFill="1" applyBorder="1" applyAlignment="1">
      <alignment horizontal="center"/>
    </xf>
    <xf numFmtId="3" fontId="50" fillId="0" borderId="2" xfId="0" applyNumberFormat="1" applyFont="1" applyBorder="1" applyAlignment="1"/>
    <xf numFmtId="185" fontId="37" fillId="0" borderId="4" xfId="2" applyNumberFormat="1" applyFont="1" applyFill="1" applyBorder="1"/>
    <xf numFmtId="185" fontId="51" fillId="0" borderId="4" xfId="2" applyNumberFormat="1" applyFont="1" applyFill="1" applyBorder="1"/>
    <xf numFmtId="185" fontId="51" fillId="0" borderId="0" xfId="2" applyNumberFormat="1" applyFont="1"/>
    <xf numFmtId="185" fontId="38" fillId="4" borderId="4" xfId="2" applyNumberFormat="1" applyFont="1" applyFill="1" applyBorder="1"/>
    <xf numFmtId="185" fontId="50" fillId="3" borderId="4" xfId="2" applyNumberFormat="1" applyFont="1" applyFill="1" applyBorder="1"/>
    <xf numFmtId="185" fontId="31" fillId="0" borderId="0" xfId="2" applyNumberFormat="1" applyFont="1"/>
    <xf numFmtId="185" fontId="37" fillId="0" borderId="3" xfId="2" applyNumberFormat="1" applyFont="1" applyFill="1" applyBorder="1"/>
    <xf numFmtId="0" fontId="11" fillId="2" borderId="7" xfId="0" applyFont="1" applyFill="1" applyBorder="1" applyAlignment="1">
      <alignment vertical="center"/>
    </xf>
    <xf numFmtId="185" fontId="11" fillId="0" borderId="3" xfId="2" applyNumberFormat="1" applyFont="1" applyBorder="1" applyAlignment="1">
      <alignment horizontal="center"/>
    </xf>
    <xf numFmtId="185" fontId="31" fillId="0" borderId="1" xfId="2" applyNumberFormat="1" applyFont="1" applyBorder="1"/>
    <xf numFmtId="0" fontId="0" fillId="2" borderId="2" xfId="0" applyFill="1" applyBorder="1" applyAlignment="1">
      <alignment horizontal="center"/>
    </xf>
    <xf numFmtId="0" fontId="10" fillId="2" borderId="2" xfId="0" applyFont="1" applyFill="1" applyBorder="1" applyAlignment="1">
      <alignment horizontal="left"/>
    </xf>
    <xf numFmtId="185" fontId="10" fillId="2" borderId="25" xfId="2" applyNumberFormat="1" applyFont="1" applyFill="1" applyBorder="1"/>
    <xf numFmtId="185" fontId="37" fillId="2" borderId="25" xfId="2" applyNumberFormat="1" applyFont="1" applyFill="1" applyBorder="1"/>
    <xf numFmtId="185" fontId="31" fillId="0" borderId="1" xfId="2" applyNumberFormat="1" applyFont="1" applyBorder="1" applyAlignment="1">
      <alignment horizontal="center"/>
    </xf>
    <xf numFmtId="3" fontId="31" fillId="0" borderId="1" xfId="0" applyNumberFormat="1" applyFont="1" applyBorder="1" applyAlignment="1"/>
    <xf numFmtId="0" fontId="0" fillId="4" borderId="7" xfId="0" applyFill="1" applyBorder="1" applyAlignment="1">
      <alignment horizontal="right"/>
    </xf>
    <xf numFmtId="185" fontId="15" fillId="4" borderId="9" xfId="3" applyNumberFormat="1" applyFont="1" applyFill="1" applyBorder="1" applyAlignment="1">
      <alignment vertical="center"/>
    </xf>
    <xf numFmtId="185" fontId="35" fillId="4" borderId="1" xfId="2" applyNumberFormat="1" applyFont="1" applyFill="1" applyBorder="1" applyAlignment="1">
      <alignment horizontal="right" vertical="center"/>
    </xf>
    <xf numFmtId="3" fontId="31" fillId="0" borderId="5" xfId="0" applyNumberFormat="1" applyFont="1" applyBorder="1" applyAlignment="1">
      <alignment horizontal="center" vertical="center"/>
    </xf>
    <xf numFmtId="3" fontId="50" fillId="0" borderId="1" xfId="0" applyNumberFormat="1" applyFont="1" applyBorder="1" applyAlignment="1">
      <alignment horizontal="center"/>
    </xf>
    <xf numFmtId="3" fontId="50" fillId="0" borderId="1" xfId="0" applyNumberFormat="1" applyFont="1" applyBorder="1"/>
    <xf numFmtId="185" fontId="31" fillId="4" borderId="3" xfId="2" applyNumberFormat="1" applyFont="1" applyFill="1" applyBorder="1" applyAlignment="1">
      <alignment horizontal="center"/>
    </xf>
    <xf numFmtId="185" fontId="38" fillId="4" borderId="3" xfId="2" applyNumberFormat="1" applyFont="1" applyFill="1" applyBorder="1" applyAlignment="1">
      <alignment horizontal="center"/>
    </xf>
    <xf numFmtId="185" fontId="38" fillId="3" borderId="3" xfId="2" applyNumberFormat="1" applyFont="1" applyFill="1" applyBorder="1" applyAlignment="1">
      <alignment horizontal="center"/>
    </xf>
    <xf numFmtId="185" fontId="31" fillId="3" borderId="3" xfId="2" applyNumberFormat="1" applyFont="1" applyFill="1" applyBorder="1"/>
    <xf numFmtId="185" fontId="10" fillId="4" borderId="3" xfId="2" applyNumberFormat="1" applyFont="1" applyFill="1" applyBorder="1"/>
    <xf numFmtId="185" fontId="37" fillId="4" borderId="3" xfId="2" applyNumberFormat="1" applyFont="1" applyFill="1" applyBorder="1"/>
    <xf numFmtId="185" fontId="50" fillId="0" borderId="0" xfId="2" applyNumberFormat="1" applyFont="1"/>
    <xf numFmtId="3" fontId="50" fillId="0" borderId="1" xfId="0" applyNumberFormat="1" applyFont="1" applyBorder="1" applyAlignment="1">
      <alignment horizontal="center" vertical="center"/>
    </xf>
    <xf numFmtId="185" fontId="37" fillId="3" borderId="3" xfId="2" applyNumberFormat="1" applyFont="1" applyFill="1" applyBorder="1"/>
    <xf numFmtId="10" fontId="31" fillId="0" borderId="1" xfId="0" applyNumberFormat="1" applyFont="1" applyBorder="1" applyAlignment="1">
      <alignment horizontal="center"/>
    </xf>
    <xf numFmtId="10" fontId="0" fillId="3" borderId="1" xfId="0" applyNumberFormat="1" applyFill="1" applyBorder="1"/>
    <xf numFmtId="3" fontId="31" fillId="0" borderId="4" xfId="0" applyNumberFormat="1" applyFont="1" applyBorder="1" applyAlignment="1">
      <alignment horizontal="center" vertical="center"/>
    </xf>
    <xf numFmtId="3" fontId="31" fillId="0" borderId="4" xfId="0" applyNumberFormat="1" applyFont="1" applyBorder="1" applyAlignment="1">
      <alignment horizontal="center"/>
    </xf>
    <xf numFmtId="3" fontId="31" fillId="3" borderId="4" xfId="0" applyNumberFormat="1" applyFont="1" applyFill="1" applyBorder="1" applyAlignment="1">
      <alignment horizontal="center"/>
    </xf>
    <xf numFmtId="3" fontId="31" fillId="0" borderId="4" xfId="0" applyNumberFormat="1" applyFont="1" applyBorder="1"/>
    <xf numFmtId="3" fontId="31" fillId="3" borderId="4" xfId="0" applyNumberFormat="1" applyFont="1" applyFill="1" applyBorder="1"/>
    <xf numFmtId="3" fontId="0" fillId="0" borderId="0" xfId="0" applyNumberFormat="1"/>
    <xf numFmtId="3" fontId="0" fillId="0" borderId="1" xfId="0" applyNumberFormat="1" applyBorder="1"/>
    <xf numFmtId="3" fontId="0" fillId="3" borderId="1" xfId="0" applyNumberFormat="1" applyFill="1" applyBorder="1"/>
    <xf numFmtId="3" fontId="0" fillId="0" borderId="25" xfId="0" applyNumberFormat="1" applyFill="1" applyBorder="1"/>
    <xf numFmtId="0" fontId="60" fillId="0" borderId="0" xfId="0" applyFont="1"/>
    <xf numFmtId="3" fontId="0" fillId="3" borderId="1" xfId="0" applyNumberFormat="1" applyFont="1" applyFill="1" applyBorder="1"/>
    <xf numFmtId="0" fontId="0" fillId="0" borderId="0" xfId="0" applyAlignment="1"/>
    <xf numFmtId="3" fontId="31" fillId="0" borderId="7" xfId="0" applyNumberFormat="1" applyFont="1" applyBorder="1"/>
    <xf numFmtId="3" fontId="31" fillId="0" borderId="7" xfId="0" applyNumberFormat="1" applyFont="1" applyBorder="1" applyAlignment="1"/>
    <xf numFmtId="3" fontId="31" fillId="0" borderId="23" xfId="0" applyNumberFormat="1" applyFont="1" applyBorder="1" applyAlignment="1"/>
    <xf numFmtId="3" fontId="50" fillId="0" borderId="15" xfId="0" applyNumberFormat="1" applyFont="1" applyBorder="1" applyAlignment="1"/>
    <xf numFmtId="3" fontId="51" fillId="0" borderId="4" xfId="0" applyNumberFormat="1" applyFont="1" applyBorder="1"/>
    <xf numFmtId="3" fontId="31" fillId="4" borderId="4" xfId="0" applyNumberFormat="1" applyFont="1" applyFill="1" applyBorder="1"/>
    <xf numFmtId="3" fontId="1" fillId="3" borderId="1" xfId="0" applyNumberFormat="1" applyFont="1" applyFill="1" applyBorder="1"/>
    <xf numFmtId="3" fontId="31" fillId="0" borderId="8" xfId="0" applyNumberFormat="1" applyFont="1" applyFill="1" applyBorder="1" applyAlignment="1">
      <alignment horizontal="center" vertical="center"/>
    </xf>
    <xf numFmtId="3" fontId="0" fillId="0" borderId="1" xfId="0" applyNumberFormat="1" applyFill="1" applyBorder="1"/>
    <xf numFmtId="185" fontId="31" fillId="0" borderId="0" xfId="0" applyNumberFormat="1" applyFont="1"/>
    <xf numFmtId="10" fontId="34" fillId="0" borderId="1" xfId="11" applyNumberFormat="1" applyFont="1" applyFill="1" applyBorder="1" applyAlignment="1">
      <alignment vertical="center"/>
    </xf>
    <xf numFmtId="0" fontId="44" fillId="0" borderId="1" xfId="0" applyFont="1" applyFill="1" applyBorder="1" applyAlignment="1">
      <alignment vertical="center"/>
    </xf>
    <xf numFmtId="0" fontId="43" fillId="0" borderId="1" xfId="0" applyFont="1" applyFill="1" applyBorder="1" applyAlignment="1">
      <alignment vertical="center"/>
    </xf>
    <xf numFmtId="0" fontId="8" fillId="0" borderId="1" xfId="9" applyFill="1" applyBorder="1" applyAlignment="1">
      <alignment horizontal="left" vertical="center"/>
    </xf>
    <xf numFmtId="185" fontId="38" fillId="0" borderId="0" xfId="0" applyNumberFormat="1" applyFont="1" applyAlignment="1">
      <alignment horizontal="right"/>
    </xf>
    <xf numFmtId="0" fontId="33" fillId="0" borderId="1" xfId="0" applyFont="1" applyFill="1" applyBorder="1" applyAlignment="1">
      <alignment vertical="center" wrapText="1"/>
    </xf>
    <xf numFmtId="192" fontId="33" fillId="0" borderId="1" xfId="2" applyNumberFormat="1" applyFont="1" applyFill="1" applyBorder="1" applyAlignment="1">
      <alignment horizontal="right" vertical="distributed"/>
    </xf>
    <xf numFmtId="192" fontId="35" fillId="0" borderId="1" xfId="2" applyNumberFormat="1" applyFont="1" applyFill="1" applyBorder="1" applyAlignment="1">
      <alignment horizontal="right" vertical="distributed"/>
    </xf>
    <xf numFmtId="0" fontId="53" fillId="0" borderId="1" xfId="0" applyFont="1" applyFill="1" applyBorder="1" applyAlignment="1">
      <alignment vertical="center" wrapText="1"/>
    </xf>
    <xf numFmtId="185" fontId="32" fillId="0" borderId="1" xfId="4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left"/>
    </xf>
    <xf numFmtId="0" fontId="40" fillId="0" borderId="0" xfId="8" applyFont="1" applyFill="1" applyAlignment="1">
      <alignment horizontal="center" vertical="top" wrapText="1"/>
    </xf>
    <xf numFmtId="0" fontId="39" fillId="0" borderId="0" xfId="8" applyFill="1"/>
    <xf numFmtId="0" fontId="41" fillId="0" borderId="0" xfId="0" applyFont="1" applyFill="1" applyBorder="1" applyAlignment="1">
      <alignment horizontal="center" vertical="top" wrapText="1"/>
    </xf>
    <xf numFmtId="0" fontId="1" fillId="0" borderId="0" xfId="0" applyFont="1" applyFill="1"/>
    <xf numFmtId="38" fontId="32" fillId="0" borderId="4" xfId="1" applyNumberFormat="1" applyFont="1" applyFill="1" applyBorder="1" applyAlignment="1">
      <alignment horizontal="center"/>
    </xf>
    <xf numFmtId="38" fontId="32" fillId="0" borderId="6" xfId="1" applyNumberFormat="1" applyFont="1" applyFill="1" applyBorder="1" applyAlignment="1">
      <alignment horizontal="center"/>
    </xf>
    <xf numFmtId="38" fontId="32" fillId="0" borderId="5" xfId="1" applyNumberFormat="1" applyFont="1" applyFill="1" applyBorder="1" applyAlignment="1">
      <alignment horizontal="center"/>
    </xf>
    <xf numFmtId="38" fontId="32" fillId="0" borderId="3" xfId="1" applyNumberFormat="1" applyFont="1" applyFill="1" applyBorder="1" applyAlignment="1">
      <alignment horizontal="center"/>
    </xf>
    <xf numFmtId="38" fontId="32" fillId="0" borderId="25" xfId="1" applyNumberFormat="1" applyFont="1" applyFill="1" applyBorder="1" applyAlignment="1">
      <alignment horizontal="center"/>
    </xf>
    <xf numFmtId="38" fontId="32" fillId="0" borderId="2" xfId="1" applyNumberFormat="1" applyFont="1" applyFill="1" applyBorder="1" applyAlignment="1">
      <alignment horizontal="center"/>
    </xf>
    <xf numFmtId="38" fontId="35" fillId="0" borderId="4" xfId="1" applyNumberFormat="1" applyFont="1" applyFill="1" applyBorder="1" applyAlignment="1">
      <alignment horizontal="center" vertical="center" wrapText="1"/>
    </xf>
    <xf numFmtId="38" fontId="35" fillId="0" borderId="5" xfId="1" applyNumberFormat="1" applyFont="1" applyFill="1" applyBorder="1" applyAlignment="1">
      <alignment horizontal="center" vertical="center" wrapText="1"/>
    </xf>
    <xf numFmtId="38" fontId="25" fillId="0" borderId="4" xfId="1" applyNumberFormat="1" applyFont="1" applyFill="1" applyBorder="1" applyAlignment="1">
      <alignment horizontal="right" vertical="center"/>
    </xf>
    <xf numFmtId="38" fontId="25" fillId="0" borderId="6" xfId="1" applyNumberFormat="1" applyFont="1" applyFill="1" applyBorder="1" applyAlignment="1">
      <alignment horizontal="right" vertical="center"/>
    </xf>
    <xf numFmtId="38" fontId="25" fillId="0" borderId="5" xfId="1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right" vertical="center" wrapText="1"/>
    </xf>
    <xf numFmtId="38" fontId="27" fillId="0" borderId="4" xfId="1" applyNumberFormat="1" applyFont="1" applyFill="1" applyBorder="1" applyAlignment="1">
      <alignment horizontal="right" vertical="center"/>
    </xf>
    <xf numFmtId="38" fontId="27" fillId="0" borderId="6" xfId="1" applyNumberFormat="1" applyFont="1" applyFill="1" applyBorder="1" applyAlignment="1">
      <alignment horizontal="right" vertical="center"/>
    </xf>
    <xf numFmtId="38" fontId="27" fillId="0" borderId="5" xfId="1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38" fontId="26" fillId="0" borderId="4" xfId="1" applyNumberFormat="1" applyFont="1" applyFill="1" applyBorder="1" applyAlignment="1">
      <alignment horizontal="right" vertical="center"/>
    </xf>
    <xf numFmtId="38" fontId="26" fillId="0" borderId="6" xfId="1" applyNumberFormat="1" applyFont="1" applyFill="1" applyBorder="1" applyAlignment="1">
      <alignment horizontal="right" vertical="center"/>
    </xf>
    <xf numFmtId="38" fontId="26" fillId="0" borderId="5" xfId="1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38" fontId="26" fillId="0" borderId="21" xfId="1" applyNumberFormat="1" applyFont="1" applyFill="1" applyBorder="1" applyAlignment="1">
      <alignment horizontal="right" vertical="center"/>
    </xf>
    <xf numFmtId="38" fontId="26" fillId="0" borderId="28" xfId="1" applyNumberFormat="1" applyFont="1" applyFill="1" applyBorder="1" applyAlignment="1">
      <alignment horizontal="right" vertical="center"/>
    </xf>
    <xf numFmtId="38" fontId="26" fillId="0" borderId="29" xfId="1" applyNumberFormat="1" applyFont="1" applyFill="1" applyBorder="1" applyAlignment="1">
      <alignment horizontal="right" vertical="center"/>
    </xf>
    <xf numFmtId="0" fontId="7" fillId="0" borderId="21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5" fillId="0" borderId="4" xfId="0" quotePrefix="1" applyFont="1" applyFill="1" applyBorder="1" applyAlignment="1">
      <alignment horizontal="left" vertical="center"/>
    </xf>
    <xf numFmtId="0" fontId="5" fillId="0" borderId="5" xfId="0" quotePrefix="1" applyFont="1" applyFill="1" applyBorder="1" applyAlignment="1">
      <alignment horizontal="left" vertical="center"/>
    </xf>
    <xf numFmtId="38" fontId="6" fillId="0" borderId="4" xfId="1" applyNumberFormat="1" applyFont="1" applyFill="1" applyBorder="1" applyAlignment="1">
      <alignment horizontal="center" vertical="center" wrapText="1"/>
    </xf>
    <xf numFmtId="38" fontId="6" fillId="0" borderId="6" xfId="1" applyNumberFormat="1" applyFont="1" applyFill="1" applyBorder="1" applyAlignment="1">
      <alignment horizontal="center" vertical="center" wrapText="1"/>
    </xf>
    <xf numFmtId="38" fontId="6" fillId="0" borderId="5" xfId="1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8" fontId="6" fillId="0" borderId="19" xfId="1" applyNumberFormat="1" applyFont="1" applyFill="1" applyBorder="1" applyAlignment="1">
      <alignment horizontal="center" vertical="center" wrapText="1"/>
    </xf>
    <xf numFmtId="38" fontId="6" fillId="0" borderId="26" xfId="1" applyNumberFormat="1" applyFont="1" applyFill="1" applyBorder="1" applyAlignment="1">
      <alignment horizontal="center" vertical="center" wrapText="1"/>
    </xf>
    <xf numFmtId="38" fontId="6" fillId="0" borderId="27" xfId="1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horizontal="left" wrapText="1"/>
    </xf>
    <xf numFmtId="0" fontId="37" fillId="0" borderId="3" xfId="0" applyFont="1" applyBorder="1" applyAlignment="1">
      <alignment horizontal="center" vertical="center"/>
    </xf>
    <xf numFmtId="0" fontId="37" fillId="0" borderId="25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49" fontId="37" fillId="0" borderId="1" xfId="0" applyNumberFormat="1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49" fontId="37" fillId="0" borderId="3" xfId="0" applyNumberFormat="1" applyFont="1" applyBorder="1" applyAlignment="1">
      <alignment horizontal="center" vertical="center"/>
    </xf>
    <xf numFmtId="49" fontId="37" fillId="0" borderId="25" xfId="0" applyNumberFormat="1" applyFont="1" applyBorder="1" applyAlignment="1">
      <alignment horizontal="center" vertical="center"/>
    </xf>
    <xf numFmtId="49" fontId="37" fillId="0" borderId="2" xfId="0" applyNumberFormat="1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10" fontId="0" fillId="3" borderId="3" xfId="0" applyNumberFormat="1" applyFill="1" applyBorder="1" applyAlignment="1">
      <alignment horizontal="center"/>
    </xf>
    <xf numFmtId="10" fontId="0" fillId="3" borderId="2" xfId="0" applyNumberForma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0" fontId="0" fillId="3" borderId="3" xfId="0" applyNumberFormat="1" applyFill="1" applyBorder="1" applyAlignment="1">
      <alignment horizontal="center" vertical="center"/>
    </xf>
    <xf numFmtId="10" fontId="0" fillId="3" borderId="2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3" fontId="0" fillId="0" borderId="3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10" fontId="0" fillId="0" borderId="3" xfId="0" applyNumberFormat="1" applyBorder="1" applyAlignment="1">
      <alignment horizontal="center"/>
    </xf>
    <xf numFmtId="10" fontId="0" fillId="0" borderId="25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3" fontId="1" fillId="3" borderId="3" xfId="0" applyNumberFormat="1" applyFont="1" applyFill="1" applyBorder="1" applyAlignment="1"/>
    <xf numFmtId="0" fontId="1" fillId="0" borderId="2" xfId="0" applyFont="1" applyBorder="1" applyAlignment="1"/>
    <xf numFmtId="10" fontId="0" fillId="0" borderId="3" xfId="0" applyNumberFormat="1" applyBorder="1" applyAlignment="1">
      <alignment horizontal="center" vertical="center"/>
    </xf>
    <xf numFmtId="10" fontId="0" fillId="0" borderId="25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3" fontId="0" fillId="3" borderId="3" xfId="0" applyNumberFormat="1" applyFill="1" applyBorder="1" applyAlignment="1"/>
    <xf numFmtId="0" fontId="0" fillId="3" borderId="2" xfId="0" applyFill="1" applyBorder="1" applyAlignment="1"/>
    <xf numFmtId="3" fontId="1" fillId="3" borderId="3" xfId="0" applyNumberFormat="1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3" fontId="31" fillId="3" borderId="1" xfId="0" applyNumberFormat="1" applyFont="1" applyFill="1" applyBorder="1" applyAlignment="1">
      <alignment horizontal="center" vertical="center"/>
    </xf>
    <xf numFmtId="185" fontId="38" fillId="2" borderId="3" xfId="2" applyNumberFormat="1" applyFont="1" applyFill="1" applyBorder="1" applyAlignment="1">
      <alignment horizontal="right" vertical="center"/>
    </xf>
    <xf numFmtId="185" fontId="38" fillId="2" borderId="2" xfId="2" applyNumberFormat="1" applyFont="1" applyFill="1" applyBorder="1" applyAlignment="1">
      <alignment horizontal="right" vertical="center"/>
    </xf>
    <xf numFmtId="3" fontId="0" fillId="3" borderId="1" xfId="0" applyNumberFormat="1" applyFill="1" applyBorder="1" applyAlignment="1"/>
    <xf numFmtId="0" fontId="0" fillId="3" borderId="1" xfId="0" applyFill="1" applyBorder="1" applyAlignment="1"/>
    <xf numFmtId="185" fontId="50" fillId="3" borderId="3" xfId="2" applyNumberFormat="1" applyFont="1" applyFill="1" applyBorder="1" applyAlignment="1">
      <alignment horizontal="center" vertical="center"/>
    </xf>
    <xf numFmtId="185" fontId="50" fillId="3" borderId="2" xfId="2" applyNumberFormat="1" applyFont="1" applyFill="1" applyBorder="1" applyAlignment="1">
      <alignment horizontal="center" vertical="center"/>
    </xf>
    <xf numFmtId="3" fontId="31" fillId="3" borderId="3" xfId="0" applyNumberFormat="1" applyFont="1" applyFill="1" applyBorder="1" applyAlignment="1"/>
    <xf numFmtId="0" fontId="31" fillId="0" borderId="2" xfId="0" applyFont="1" applyBorder="1" applyAlignment="1"/>
    <xf numFmtId="10" fontId="0" fillId="3" borderId="3" xfId="0" applyNumberFormat="1" applyFill="1" applyBorder="1" applyAlignment="1">
      <alignment horizontal="right"/>
    </xf>
    <xf numFmtId="10" fontId="0" fillId="3" borderId="2" xfId="0" applyNumberFormat="1" applyFill="1" applyBorder="1" applyAlignment="1">
      <alignment horizontal="right"/>
    </xf>
    <xf numFmtId="0" fontId="0" fillId="0" borderId="2" xfId="0" applyBorder="1" applyAlignment="1"/>
    <xf numFmtId="10" fontId="0" fillId="0" borderId="3" xfId="0" applyNumberFormat="1" applyBorder="1" applyAlignment="1"/>
    <xf numFmtId="3" fontId="50" fillId="3" borderId="3" xfId="0" applyNumberFormat="1" applyFont="1" applyFill="1" applyBorder="1" applyAlignment="1"/>
    <xf numFmtId="0" fontId="50" fillId="0" borderId="2" xfId="0" applyFont="1" applyBorder="1" applyAlignment="1"/>
    <xf numFmtId="3" fontId="31" fillId="0" borderId="3" xfId="0" applyNumberFormat="1" applyFont="1" applyBorder="1" applyAlignment="1">
      <alignment horizontal="right" vertical="center"/>
    </xf>
    <xf numFmtId="3" fontId="31" fillId="0" borderId="25" xfId="0" applyNumberFormat="1" applyFont="1" applyBorder="1" applyAlignment="1">
      <alignment horizontal="right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185" fontId="1" fillId="2" borderId="3" xfId="2" applyNumberFormat="1" applyFont="1" applyFill="1" applyBorder="1" applyAlignment="1">
      <alignment horizontal="center"/>
    </xf>
    <xf numFmtId="185" fontId="1" fillId="2" borderId="2" xfId="2" applyNumberFormat="1" applyFont="1" applyFill="1" applyBorder="1" applyAlignment="1">
      <alignment horizontal="center"/>
    </xf>
    <xf numFmtId="185" fontId="11" fillId="2" borderId="1" xfId="2" applyNumberFormat="1" applyFont="1" applyFill="1" applyBorder="1" applyAlignment="1">
      <alignment horizontal="right" vertical="center"/>
    </xf>
    <xf numFmtId="185" fontId="38" fillId="3" borderId="1" xfId="2" applyNumberFormat="1" applyFont="1" applyFill="1" applyBorder="1" applyAlignment="1">
      <alignment horizontal="right" vertical="center"/>
    </xf>
    <xf numFmtId="3" fontId="50" fillId="3" borderId="3" xfId="0" applyNumberFormat="1" applyFont="1" applyFill="1" applyBorder="1" applyAlignment="1">
      <alignment horizontal="center" vertical="center"/>
    </xf>
    <xf numFmtId="3" fontId="50" fillId="3" borderId="2" xfId="0" applyNumberFormat="1" applyFont="1" applyFill="1" applyBorder="1" applyAlignment="1">
      <alignment horizontal="center" vertical="center"/>
    </xf>
    <xf numFmtId="185" fontId="38" fillId="2" borderId="4" xfId="2" applyNumberFormat="1" applyFont="1" applyFill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3" fontId="31" fillId="3" borderId="3" xfId="0" applyNumberFormat="1" applyFont="1" applyFill="1" applyBorder="1" applyAlignment="1">
      <alignment horizontal="center"/>
    </xf>
    <xf numFmtId="3" fontId="31" fillId="3" borderId="2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85" fontId="11" fillId="2" borderId="2" xfId="2" applyNumberFormat="1" applyFont="1" applyFill="1" applyBorder="1" applyAlignment="1">
      <alignment horizontal="right" vertical="center"/>
    </xf>
    <xf numFmtId="185" fontId="38" fillId="3" borderId="2" xfId="2" applyNumberFormat="1" applyFont="1" applyFill="1" applyBorder="1" applyAlignment="1">
      <alignment horizontal="right" vertical="center"/>
    </xf>
    <xf numFmtId="3" fontId="31" fillId="3" borderId="3" xfId="0" applyNumberFormat="1" applyFont="1" applyFill="1" applyBorder="1" applyAlignment="1">
      <alignment horizontal="center" vertical="center"/>
    </xf>
    <xf numFmtId="3" fontId="31" fillId="3" borderId="2" xfId="0" applyNumberFormat="1" applyFont="1" applyFill="1" applyBorder="1" applyAlignment="1">
      <alignment horizontal="center" vertical="center"/>
    </xf>
    <xf numFmtId="3" fontId="31" fillId="0" borderId="2" xfId="0" applyNumberFormat="1" applyFont="1" applyBorder="1" applyAlignment="1">
      <alignment horizontal="right" vertical="center"/>
    </xf>
    <xf numFmtId="185" fontId="15" fillId="2" borderId="7" xfId="3" applyNumberFormat="1" applyFont="1" applyFill="1" applyBorder="1" applyAlignment="1">
      <alignment horizontal="center" vertical="center"/>
    </xf>
    <xf numFmtId="185" fontId="15" fillId="2" borderId="8" xfId="3" applyNumberFormat="1" applyFont="1" applyFill="1" applyBorder="1" applyAlignment="1">
      <alignment horizontal="center" vertical="center"/>
    </xf>
    <xf numFmtId="185" fontId="15" fillId="2" borderId="9" xfId="3" applyNumberFormat="1" applyFont="1" applyFill="1" applyBorder="1" applyAlignment="1">
      <alignment horizontal="center" vertical="center"/>
    </xf>
    <xf numFmtId="185" fontId="15" fillId="2" borderId="15" xfId="3" applyNumberFormat="1" applyFont="1" applyFill="1" applyBorder="1" applyAlignment="1">
      <alignment horizontal="center" vertical="center"/>
    </xf>
    <xf numFmtId="185" fontId="15" fillId="2" borderId="16" xfId="3" applyNumberFormat="1" applyFont="1" applyFill="1" applyBorder="1" applyAlignment="1">
      <alignment horizontal="center" vertical="center"/>
    </xf>
    <xf numFmtId="185" fontId="15" fillId="2" borderId="17" xfId="3" applyNumberFormat="1" applyFont="1" applyFill="1" applyBorder="1" applyAlignment="1">
      <alignment horizontal="center" vertical="center"/>
    </xf>
    <xf numFmtId="185" fontId="15" fillId="2" borderId="1" xfId="2" applyNumberFormat="1" applyFont="1" applyFill="1" applyBorder="1" applyAlignment="1">
      <alignment horizontal="right" vertical="center"/>
    </xf>
    <xf numFmtId="185" fontId="35" fillId="3" borderId="1" xfId="2" applyNumberFormat="1" applyFont="1" applyFill="1" applyBorder="1" applyAlignment="1">
      <alignment horizontal="right" vertical="center"/>
    </xf>
    <xf numFmtId="3" fontId="31" fillId="0" borderId="3" xfId="0" applyNumberFormat="1" applyFont="1" applyBorder="1" applyAlignment="1">
      <alignment horizontal="center" vertical="center"/>
    </xf>
    <xf numFmtId="3" fontId="31" fillId="0" borderId="25" xfId="0" applyNumberFormat="1" applyFont="1" applyBorder="1" applyAlignment="1">
      <alignment horizontal="center" vertical="center"/>
    </xf>
    <xf numFmtId="3" fontId="31" fillId="0" borderId="2" xfId="0" applyNumberFormat="1" applyFont="1" applyBorder="1" applyAlignment="1">
      <alignment horizontal="center" vertical="center"/>
    </xf>
    <xf numFmtId="185" fontId="11" fillId="2" borderId="3" xfId="2" applyNumberFormat="1" applyFont="1" applyFill="1" applyBorder="1" applyAlignment="1">
      <alignment horizontal="right" vertical="center"/>
    </xf>
    <xf numFmtId="3" fontId="37" fillId="3" borderId="1" xfId="0" applyNumberFormat="1" applyFont="1" applyFill="1" applyBorder="1" applyAlignment="1">
      <alignment horizontal="center" vertical="center"/>
    </xf>
    <xf numFmtId="185" fontId="38" fillId="3" borderId="3" xfId="2" applyNumberFormat="1" applyFont="1" applyFill="1" applyBorder="1" applyAlignment="1">
      <alignment horizontal="center" vertical="center"/>
    </xf>
    <xf numFmtId="185" fontId="38" fillId="3" borderId="2" xfId="2" applyNumberFormat="1" applyFont="1" applyFill="1" applyBorder="1" applyAlignment="1">
      <alignment horizontal="center" vertical="center"/>
    </xf>
    <xf numFmtId="3" fontId="37" fillId="3" borderId="3" xfId="0" applyNumberFormat="1" applyFont="1" applyFill="1" applyBorder="1" applyAlignment="1">
      <alignment horizontal="center" vertical="center"/>
    </xf>
    <xf numFmtId="3" fontId="37" fillId="3" borderId="2" xfId="0" applyNumberFormat="1" applyFont="1" applyFill="1" applyBorder="1" applyAlignment="1">
      <alignment horizontal="center" vertical="center"/>
    </xf>
    <xf numFmtId="3" fontId="31" fillId="0" borderId="3" xfId="0" applyNumberFormat="1" applyFont="1" applyFill="1" applyBorder="1" applyAlignment="1">
      <alignment horizontal="center"/>
    </xf>
    <xf numFmtId="3" fontId="31" fillId="0" borderId="2" xfId="0" applyNumberFormat="1" applyFont="1" applyFill="1" applyBorder="1" applyAlignment="1">
      <alignment horizontal="center"/>
    </xf>
    <xf numFmtId="3" fontId="31" fillId="0" borderId="3" xfId="0" applyNumberFormat="1" applyFont="1" applyFill="1" applyBorder="1" applyAlignment="1">
      <alignment horizontal="right" vertical="center"/>
    </xf>
    <xf numFmtId="3" fontId="31" fillId="0" borderId="25" xfId="0" applyNumberFormat="1" applyFont="1" applyFill="1" applyBorder="1" applyAlignment="1">
      <alignment horizontal="right" vertical="center"/>
    </xf>
    <xf numFmtId="3" fontId="31" fillId="0" borderId="2" xfId="0" applyNumberFormat="1" applyFont="1" applyFill="1" applyBorder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3" fontId="31" fillId="3" borderId="7" xfId="0" applyNumberFormat="1" applyFont="1" applyFill="1" applyBorder="1" applyAlignment="1">
      <alignment horizontal="center" vertical="center"/>
    </xf>
    <xf numFmtId="3" fontId="31" fillId="3" borderId="15" xfId="0" applyNumberFormat="1" applyFont="1" applyFill="1" applyBorder="1" applyAlignment="1">
      <alignment horizontal="center" vertical="center"/>
    </xf>
    <xf numFmtId="3" fontId="31" fillId="3" borderId="1" xfId="0" applyNumberFormat="1" applyFont="1" applyFill="1" applyBorder="1" applyAlignment="1">
      <alignment vertical="center"/>
    </xf>
    <xf numFmtId="3" fontId="31" fillId="0" borderId="3" xfId="0" applyNumberFormat="1" applyFont="1" applyBorder="1" applyAlignment="1">
      <alignment horizontal="center"/>
    </xf>
    <xf numFmtId="3" fontId="31" fillId="0" borderId="2" xfId="0" applyNumberFormat="1" applyFont="1" applyBorder="1" applyAlignment="1">
      <alignment horizontal="center"/>
    </xf>
    <xf numFmtId="3" fontId="31" fillId="3" borderId="1" xfId="0" applyNumberFormat="1" applyFont="1" applyFill="1" applyBorder="1" applyAlignment="1">
      <alignment horizontal="center"/>
    </xf>
    <xf numFmtId="185" fontId="38" fillId="3" borderId="3" xfId="2" applyNumberFormat="1" applyFont="1" applyFill="1" applyBorder="1" applyAlignment="1">
      <alignment horizontal="right" vertical="center"/>
    </xf>
    <xf numFmtId="3" fontId="31" fillId="3" borderId="3" xfId="0" applyNumberFormat="1" applyFont="1" applyFill="1" applyBorder="1" applyAlignment="1">
      <alignment horizontal="right" vertical="center"/>
    </xf>
    <xf numFmtId="3" fontId="31" fillId="3" borderId="2" xfId="0" applyNumberFormat="1" applyFont="1" applyFill="1" applyBorder="1" applyAlignment="1">
      <alignment horizontal="right" vertical="center"/>
    </xf>
    <xf numFmtId="10" fontId="0" fillId="3" borderId="3" xfId="0" applyNumberFormat="1" applyFill="1" applyBorder="1" applyAlignment="1"/>
    <xf numFmtId="3" fontId="0" fillId="0" borderId="3" xfId="0" applyNumberFormat="1" applyBorder="1" applyAlignment="1">
      <alignment horizontal="right"/>
    </xf>
    <xf numFmtId="3" fontId="0" fillId="0" borderId="25" xfId="0" applyNumberFormat="1" applyBorder="1" applyAlignment="1">
      <alignment horizontal="right"/>
    </xf>
    <xf numFmtId="3" fontId="0" fillId="0" borderId="2" xfId="0" applyNumberFormat="1" applyBorder="1" applyAlignment="1">
      <alignment horizontal="right"/>
    </xf>
    <xf numFmtId="10" fontId="0" fillId="0" borderId="1" xfId="0" applyNumberFormat="1" applyBorder="1" applyAlignment="1">
      <alignment horizontal="center"/>
    </xf>
    <xf numFmtId="3" fontId="50" fillId="3" borderId="1" xfId="0" applyNumberFormat="1" applyFont="1" applyFill="1" applyBorder="1" applyAlignment="1">
      <alignment horizontal="center" vertical="center"/>
    </xf>
    <xf numFmtId="0" fontId="8" fillId="0" borderId="1" xfId="9" applyFont="1" applyFill="1" applyBorder="1" applyAlignment="1">
      <alignment horizontal="left" vertical="center" wrapText="1"/>
    </xf>
    <xf numFmtId="0" fontId="8" fillId="0" borderId="3" xfId="9" applyFill="1" applyBorder="1" applyAlignment="1">
      <alignment horizontal="center" vertical="center"/>
    </xf>
    <xf numFmtId="0" fontId="8" fillId="0" borderId="2" xfId="9" applyFill="1" applyBorder="1" applyAlignment="1">
      <alignment horizontal="center" vertical="center"/>
    </xf>
    <xf numFmtId="0" fontId="8" fillId="0" borderId="1" xfId="9" applyFill="1" applyBorder="1" applyAlignment="1">
      <alignment horizontal="center"/>
    </xf>
    <xf numFmtId="0" fontId="8" fillId="0" borderId="1" xfId="9" applyFont="1" applyFill="1" applyBorder="1" applyAlignment="1">
      <alignment horizontal="center"/>
    </xf>
    <xf numFmtId="0" fontId="8" fillId="0" borderId="1" xfId="9" applyFill="1" applyBorder="1" applyAlignment="1">
      <alignment horizontal="left" wrapText="1"/>
    </xf>
    <xf numFmtId="3" fontId="56" fillId="0" borderId="1" xfId="0" applyNumberFormat="1" applyFont="1" applyBorder="1" applyAlignment="1">
      <alignment horizontal="right" vertical="distributed"/>
    </xf>
    <xf numFmtId="10" fontId="56" fillId="0" borderId="1" xfId="0" applyNumberFormat="1" applyFont="1" applyBorder="1" applyAlignment="1">
      <alignment horizontal="right" vertical="distributed"/>
    </xf>
    <xf numFmtId="0" fontId="43" fillId="0" borderId="3" xfId="0" applyFont="1" applyFill="1" applyBorder="1" applyAlignment="1">
      <alignment horizontal="center" vertical="center" wrapText="1"/>
    </xf>
    <xf numFmtId="0" fontId="43" fillId="0" borderId="25" xfId="0" applyFont="1" applyFill="1" applyBorder="1" applyAlignment="1">
      <alignment horizontal="center" vertical="center" wrapText="1"/>
    </xf>
    <xf numFmtId="0" fontId="43" fillId="0" borderId="2" xfId="0" applyFont="1" applyFill="1" applyBorder="1" applyAlignment="1">
      <alignment horizontal="center" vertical="center" wrapText="1"/>
    </xf>
    <xf numFmtId="0" fontId="44" fillId="0" borderId="7" xfId="0" applyFont="1" applyFill="1" applyBorder="1" applyAlignment="1">
      <alignment horizontal="center" vertical="center" wrapText="1"/>
    </xf>
    <xf numFmtId="0" fontId="44" fillId="0" borderId="9" xfId="0" applyFont="1" applyFill="1" applyBorder="1" applyAlignment="1">
      <alignment horizontal="center" vertical="center" wrapText="1"/>
    </xf>
    <xf numFmtId="0" fontId="44" fillId="0" borderId="23" xfId="0" applyFont="1" applyFill="1" applyBorder="1" applyAlignment="1">
      <alignment horizontal="center" vertical="center" wrapText="1"/>
    </xf>
    <xf numFmtId="0" fontId="44" fillId="0" borderId="24" xfId="0" applyFont="1" applyFill="1" applyBorder="1" applyAlignment="1">
      <alignment horizontal="center" vertical="center" wrapText="1"/>
    </xf>
    <xf numFmtId="0" fontId="44" fillId="0" borderId="15" xfId="0" applyFont="1" applyFill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center" vertical="center" wrapText="1"/>
    </xf>
    <xf numFmtId="0" fontId="43" fillId="0" borderId="24" xfId="7" applyFont="1" applyFill="1" applyBorder="1" applyAlignment="1">
      <alignment horizontal="center" vertical="top" wrapText="1"/>
    </xf>
    <xf numFmtId="0" fontId="43" fillId="0" borderId="17" xfId="7" applyFont="1" applyFill="1" applyBorder="1" applyAlignment="1">
      <alignment horizontal="center" vertical="top" wrapText="1"/>
    </xf>
  </cellXfs>
  <cellStyles count="12">
    <cellStyle name="Ezres" xfId="1" builtinId="3"/>
    <cellStyle name="Ezres 2" xfId="2"/>
    <cellStyle name="Ezres 3" xfId="3"/>
    <cellStyle name="Ezres 3 2" xfId="4"/>
    <cellStyle name="Ezres 4" xfId="5"/>
    <cellStyle name="Normál" xfId="0" builtinId="0"/>
    <cellStyle name="Normál 2" xfId="6"/>
    <cellStyle name="Normál 3" xfId="7"/>
    <cellStyle name="Normál 4" xfId="8"/>
    <cellStyle name="Normál_2012.évi ktgvetés mellékleteti1" xfId="9"/>
    <cellStyle name="Normal_KARSZJ3" xfId="10"/>
    <cellStyle name="Százalék" xfId="1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ozos_munka\2017.%20PARANCSIKONJA\K&#246;lts&#233;gvet&#233;s%202017\Pol&#225;ny\I.%20sz.%20m&#243;dos&#237;t&#225;s\El&#337;terjeszt&#233;s%20%20Magyarpol&#225;ny%20%202017.%20&#233;vi%20k&#246;lts&#233;gvet&#233;s%20I.%20sz.%20m&#243;dos&#237;t&#225;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m"/>
      <sheetName val="2.m"/>
      <sheetName val="3.m"/>
      <sheetName val="4.a.m"/>
      <sheetName val="4.b.m."/>
      <sheetName val="5.m"/>
      <sheetName val="6.m."/>
      <sheetName val="7.m."/>
      <sheetName val="8.m"/>
      <sheetName val="9.m"/>
      <sheetName val="10.a.m."/>
      <sheetName val="10.b.m"/>
      <sheetName val="10.c.m"/>
      <sheetName val="11.a.m"/>
      <sheetName val="11.b.m"/>
      <sheetName val="11.c.m"/>
    </sheetNames>
    <sheetDataSet>
      <sheetData sheetId="0"/>
      <sheetData sheetId="1">
        <row r="117">
          <cell r="F117">
            <v>177912801</v>
          </cell>
        </row>
        <row r="121">
          <cell r="F121">
            <v>41541182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zoomScaleNormal="100" workbookViewId="0">
      <selection activeCell="E26" sqref="E26"/>
    </sheetView>
  </sheetViews>
  <sheetFormatPr defaultColWidth="9.109375" defaultRowHeight="13.2" x14ac:dyDescent="0.25"/>
  <cols>
    <col min="1" max="1" width="10.33203125" style="45" customWidth="1"/>
    <col min="2" max="2" width="82" style="45" customWidth="1"/>
    <col min="3" max="5" width="19.109375" style="45" customWidth="1"/>
    <col min="6" max="16384" width="9.109375" style="45"/>
  </cols>
  <sheetData>
    <row r="1" spans="1:5" x14ac:dyDescent="0.25">
      <c r="A1" s="45" t="s">
        <v>956</v>
      </c>
      <c r="E1" s="226"/>
    </row>
    <row r="2" spans="1:5" s="180" customFormat="1" ht="32.25" customHeight="1" x14ac:dyDescent="0.25">
      <c r="A2" s="179"/>
      <c r="B2" s="179" t="s">
        <v>1</v>
      </c>
      <c r="C2" s="179" t="s">
        <v>2</v>
      </c>
      <c r="D2" s="179" t="s">
        <v>3</v>
      </c>
      <c r="E2" s="179" t="s">
        <v>4</v>
      </c>
    </row>
    <row r="3" spans="1:5" ht="30" x14ac:dyDescent="0.25">
      <c r="A3" s="169" t="s">
        <v>373</v>
      </c>
      <c r="B3" s="169" t="s">
        <v>369</v>
      </c>
      <c r="C3" s="169" t="s">
        <v>833</v>
      </c>
      <c r="D3" s="169" t="s">
        <v>834</v>
      </c>
      <c r="E3" s="169" t="s">
        <v>835</v>
      </c>
    </row>
    <row r="4" spans="1:5" ht="24" customHeight="1" x14ac:dyDescent="0.25">
      <c r="A4" s="376" t="s">
        <v>465</v>
      </c>
      <c r="B4" s="377" t="s">
        <v>1051</v>
      </c>
      <c r="C4" s="378">
        <v>3054670</v>
      </c>
      <c r="D4" s="378">
        <v>0</v>
      </c>
      <c r="E4" s="378">
        <v>3054670</v>
      </c>
    </row>
    <row r="5" spans="1:5" ht="24" customHeight="1" x14ac:dyDescent="0.25">
      <c r="A5" s="376" t="s">
        <v>467</v>
      </c>
      <c r="B5" s="377" t="s">
        <v>1052</v>
      </c>
      <c r="C5" s="378">
        <v>575274578</v>
      </c>
      <c r="D5" s="378">
        <v>0</v>
      </c>
      <c r="E5" s="378">
        <v>575274578</v>
      </c>
    </row>
    <row r="6" spans="1:5" ht="24" customHeight="1" x14ac:dyDescent="0.25">
      <c r="A6" s="376" t="s">
        <v>469</v>
      </c>
      <c r="B6" s="377" t="s">
        <v>1053</v>
      </c>
      <c r="C6" s="378">
        <v>2400000</v>
      </c>
      <c r="D6" s="378">
        <v>0</v>
      </c>
      <c r="E6" s="378">
        <v>2400000</v>
      </c>
    </row>
    <row r="7" spans="1:5" ht="24" customHeight="1" x14ac:dyDescent="0.25">
      <c r="A7" s="379" t="s">
        <v>473</v>
      </c>
      <c r="B7" s="380" t="s">
        <v>1054</v>
      </c>
      <c r="C7" s="381">
        <v>580729248</v>
      </c>
      <c r="D7" s="381">
        <v>0</v>
      </c>
      <c r="E7" s="381">
        <v>580729248</v>
      </c>
    </row>
    <row r="8" spans="1:5" ht="24" customHeight="1" x14ac:dyDescent="0.25">
      <c r="A8" s="376" t="s">
        <v>477</v>
      </c>
      <c r="B8" s="377" t="s">
        <v>1055</v>
      </c>
      <c r="C8" s="378">
        <v>100000000</v>
      </c>
      <c r="D8" s="378">
        <v>0</v>
      </c>
      <c r="E8" s="378">
        <v>100000000</v>
      </c>
    </row>
    <row r="9" spans="1:5" ht="24" customHeight="1" x14ac:dyDescent="0.25">
      <c r="A9" s="379" t="s">
        <v>479</v>
      </c>
      <c r="B9" s="380" t="s">
        <v>1056</v>
      </c>
      <c r="C9" s="381">
        <v>100000000</v>
      </c>
      <c r="D9" s="381">
        <v>0</v>
      </c>
      <c r="E9" s="381">
        <v>100000000</v>
      </c>
    </row>
    <row r="10" spans="1:5" ht="24" customHeight="1" x14ac:dyDescent="0.25">
      <c r="A10" s="376" t="s">
        <v>485</v>
      </c>
      <c r="B10" s="377" t="s">
        <v>1057</v>
      </c>
      <c r="C10" s="378">
        <v>191659981</v>
      </c>
      <c r="D10" s="378">
        <v>0</v>
      </c>
      <c r="E10" s="378">
        <v>191659981</v>
      </c>
    </row>
    <row r="11" spans="1:5" ht="24" customHeight="1" x14ac:dyDescent="0.25">
      <c r="A11" s="379" t="s">
        <v>487</v>
      </c>
      <c r="B11" s="380" t="s">
        <v>1058</v>
      </c>
      <c r="C11" s="381">
        <v>191659981</v>
      </c>
      <c r="D11" s="381">
        <v>0</v>
      </c>
      <c r="E11" s="381">
        <v>191659981</v>
      </c>
    </row>
    <row r="12" spans="1:5" ht="24" customHeight="1" x14ac:dyDescent="0.25">
      <c r="A12" s="376" t="s">
        <v>489</v>
      </c>
      <c r="B12" s="377" t="s">
        <v>1059</v>
      </c>
      <c r="C12" s="378">
        <v>11531556</v>
      </c>
      <c r="D12" s="378">
        <v>0</v>
      </c>
      <c r="E12" s="378">
        <v>11531556</v>
      </c>
    </row>
    <row r="13" spans="1:5" ht="24" customHeight="1" x14ac:dyDescent="0.25">
      <c r="A13" s="376" t="s">
        <v>493</v>
      </c>
      <c r="B13" s="377" t="s">
        <v>1060</v>
      </c>
      <c r="C13" s="378">
        <v>2370114</v>
      </c>
      <c r="D13" s="378">
        <v>0</v>
      </c>
      <c r="E13" s="378">
        <v>2370114</v>
      </c>
    </row>
    <row r="14" spans="1:5" ht="24" customHeight="1" x14ac:dyDescent="0.25">
      <c r="A14" s="379" t="s">
        <v>495</v>
      </c>
      <c r="B14" s="380" t="s">
        <v>1061</v>
      </c>
      <c r="C14" s="381">
        <v>13901670</v>
      </c>
      <c r="D14" s="381">
        <v>0</v>
      </c>
      <c r="E14" s="381">
        <v>13901670</v>
      </c>
    </row>
    <row r="15" spans="1:5" ht="24" customHeight="1" x14ac:dyDescent="0.25">
      <c r="A15" s="379" t="s">
        <v>501</v>
      </c>
      <c r="B15" s="380" t="s">
        <v>836</v>
      </c>
      <c r="C15" s="381">
        <v>886290899</v>
      </c>
      <c r="D15" s="381">
        <v>0</v>
      </c>
      <c r="E15" s="381">
        <v>886290899</v>
      </c>
    </row>
    <row r="16" spans="1:5" ht="24" customHeight="1" x14ac:dyDescent="0.25">
      <c r="A16" s="376" t="s">
        <v>503</v>
      </c>
      <c r="B16" s="377" t="s">
        <v>1062</v>
      </c>
      <c r="C16" s="378">
        <v>809470394</v>
      </c>
      <c r="D16" s="378">
        <v>0</v>
      </c>
      <c r="E16" s="378">
        <v>809470394</v>
      </c>
    </row>
    <row r="17" spans="1:5" ht="24" customHeight="1" x14ac:dyDescent="0.25">
      <c r="A17" s="376" t="s">
        <v>505</v>
      </c>
      <c r="B17" s="377" t="s">
        <v>1063</v>
      </c>
      <c r="C17" s="378">
        <v>-108418310</v>
      </c>
      <c r="D17" s="378">
        <v>0</v>
      </c>
      <c r="E17" s="378">
        <v>-108418310</v>
      </c>
    </row>
    <row r="18" spans="1:5" ht="24" customHeight="1" x14ac:dyDescent="0.25">
      <c r="A18" s="376" t="s">
        <v>509</v>
      </c>
      <c r="B18" s="377" t="s">
        <v>1064</v>
      </c>
      <c r="C18" s="378">
        <v>178447091</v>
      </c>
      <c r="D18" s="378">
        <v>0</v>
      </c>
      <c r="E18" s="378">
        <v>178447091</v>
      </c>
    </row>
    <row r="19" spans="1:5" ht="24" customHeight="1" x14ac:dyDescent="0.25">
      <c r="A19" s="379" t="s">
        <v>511</v>
      </c>
      <c r="B19" s="380" t="s">
        <v>1065</v>
      </c>
      <c r="C19" s="381">
        <v>879499175</v>
      </c>
      <c r="D19" s="381">
        <v>0</v>
      </c>
      <c r="E19" s="381">
        <v>879499175</v>
      </c>
    </row>
    <row r="20" spans="1:5" ht="24" customHeight="1" x14ac:dyDescent="0.25">
      <c r="A20" s="376" t="s">
        <v>515</v>
      </c>
      <c r="B20" s="377" t="s">
        <v>1066</v>
      </c>
      <c r="C20" s="378">
        <v>4494405</v>
      </c>
      <c r="D20" s="378">
        <v>0</v>
      </c>
      <c r="E20" s="378">
        <v>4494405</v>
      </c>
    </row>
    <row r="21" spans="1:5" ht="24" customHeight="1" x14ac:dyDescent="0.25">
      <c r="A21" s="376" t="s">
        <v>517</v>
      </c>
      <c r="B21" s="377" t="s">
        <v>1067</v>
      </c>
      <c r="C21" s="378">
        <v>2297319</v>
      </c>
      <c r="D21" s="378">
        <v>0</v>
      </c>
      <c r="E21" s="378">
        <v>2297319</v>
      </c>
    </row>
    <row r="22" spans="1:5" ht="24" customHeight="1" x14ac:dyDescent="0.25">
      <c r="A22" s="379" t="s">
        <v>519</v>
      </c>
      <c r="B22" s="380" t="s">
        <v>1068</v>
      </c>
      <c r="C22" s="381">
        <v>6791724</v>
      </c>
      <c r="D22" s="381">
        <v>0</v>
      </c>
      <c r="E22" s="381">
        <v>6791724</v>
      </c>
    </row>
    <row r="23" spans="1:5" ht="24" customHeight="1" x14ac:dyDescent="0.25">
      <c r="A23" s="379" t="s">
        <v>525</v>
      </c>
      <c r="B23" s="380" t="s">
        <v>1069</v>
      </c>
      <c r="C23" s="381">
        <v>886290899</v>
      </c>
      <c r="D23" s="381">
        <v>0</v>
      </c>
      <c r="E23" s="381">
        <v>886290899</v>
      </c>
    </row>
    <row r="24" spans="1:5" ht="24" customHeight="1" x14ac:dyDescent="0.25"/>
    <row r="25" spans="1:5" ht="24" customHeight="1" x14ac:dyDescent="0.25"/>
    <row r="26" spans="1:5" ht="24" customHeight="1" x14ac:dyDescent="0.25"/>
    <row r="27" spans="1:5" ht="24" customHeight="1" x14ac:dyDescent="0.25"/>
    <row r="28" spans="1:5" ht="24" customHeight="1" x14ac:dyDescent="0.25"/>
    <row r="29" spans="1:5" ht="24" customHeight="1" x14ac:dyDescent="0.25"/>
    <row r="30" spans="1:5" ht="24" customHeight="1" x14ac:dyDescent="0.25"/>
    <row r="31" spans="1:5" ht="24" customHeight="1" x14ac:dyDescent="0.25"/>
    <row r="32" spans="1:5" ht="24" customHeight="1" x14ac:dyDescent="0.25"/>
    <row r="33" ht="24" customHeight="1" x14ac:dyDescent="0.25"/>
    <row r="34" ht="24" customHeight="1" x14ac:dyDescent="0.25"/>
    <row r="35" ht="24" customHeight="1" x14ac:dyDescent="0.25"/>
    <row r="36" ht="24" customHeight="1" x14ac:dyDescent="0.25"/>
  </sheetData>
  <pageMargins left="0.74803149606299213" right="0.74803149606299213" top="0.98425196850393704" bottom="0.98425196850393704" header="0.51181102362204722" footer="0.51181102362204722"/>
  <pageSetup scale="60" orientation="portrait" horizontalDpi="300" verticalDpi="300" r:id="rId1"/>
  <headerFooter alignWithMargins="0">
    <oddHeader>&amp;LMAGYARPOLÁNY KÖZSÉG
ÖNKORMÁNYZATA&amp;C2017. ÉVI ZÁRSZÁMADÁS
KONSZOLLIDÁLT MÉRLEG&amp;R1. melléklet a 4/2018. (V. 31.) önkormányzati rendelethez</oddHeader>
    <oddFooter>&amp;C&amp;LAdatellenőrző kód: e38-4f-43-16-7e-5737-5f57-3a-403b-c-35-2d5b72241&amp;R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3"/>
  <sheetViews>
    <sheetView topLeftCell="D3" zoomScale="70" zoomScaleNormal="70" workbookViewId="0">
      <selection activeCell="M3" sqref="M3"/>
    </sheetView>
  </sheetViews>
  <sheetFormatPr defaultColWidth="9.109375" defaultRowHeight="16.5" customHeight="1" x14ac:dyDescent="0.3"/>
  <cols>
    <col min="1" max="1" width="4.44140625" style="138" bestFit="1" customWidth="1"/>
    <col min="2" max="2" width="18.5546875" style="139" customWidth="1"/>
    <col min="3" max="3" width="83.109375" style="138" bestFit="1" customWidth="1"/>
    <col min="4" max="4" width="31.44140625" style="140" bestFit="1" customWidth="1"/>
    <col min="5" max="5" width="22.33203125" style="141" bestFit="1" customWidth="1"/>
    <col min="6" max="6" width="20.44140625" style="138" bestFit="1" customWidth="1"/>
    <col min="7" max="7" width="17.5546875" style="138" bestFit="1" customWidth="1"/>
    <col min="8" max="8" width="20.44140625" style="138" bestFit="1" customWidth="1"/>
    <col min="9" max="9" width="18.88671875" style="138" bestFit="1" customWidth="1"/>
    <col min="10" max="10" width="20.6640625" style="138" bestFit="1" customWidth="1"/>
    <col min="11" max="12" width="18.88671875" style="138" bestFit="1" customWidth="1"/>
    <col min="13" max="13" width="20.44140625" style="138" bestFit="1" customWidth="1"/>
    <col min="14" max="14" width="20.6640625" style="138" bestFit="1" customWidth="1"/>
    <col min="15" max="15" width="22.33203125" style="138" bestFit="1" customWidth="1"/>
    <col min="16" max="16384" width="9.109375" style="138"/>
  </cols>
  <sheetData>
    <row r="1" spans="1:14" ht="16.5" customHeight="1" x14ac:dyDescent="0.3">
      <c r="B1" s="140" t="s">
        <v>950</v>
      </c>
      <c r="L1" s="142"/>
      <c r="M1" s="142"/>
      <c r="N1" s="142"/>
    </row>
    <row r="2" spans="1:14" s="146" customFormat="1" ht="36" customHeight="1" x14ac:dyDescent="0.25">
      <c r="A2" s="143"/>
      <c r="B2" s="144" t="s">
        <v>1</v>
      </c>
      <c r="C2" s="144" t="s">
        <v>2</v>
      </c>
      <c r="D2" s="144" t="s">
        <v>3</v>
      </c>
      <c r="E2" s="145" t="s">
        <v>4</v>
      </c>
      <c r="F2" s="144" t="s">
        <v>5</v>
      </c>
      <c r="G2" s="144" t="s">
        <v>6</v>
      </c>
      <c r="H2" s="144" t="s">
        <v>7</v>
      </c>
      <c r="I2" s="144" t="s">
        <v>8</v>
      </c>
      <c r="J2" s="144" t="s">
        <v>9</v>
      </c>
      <c r="K2" s="144" t="s">
        <v>10</v>
      </c>
      <c r="L2" s="145" t="s">
        <v>443</v>
      </c>
      <c r="M2" s="144" t="s">
        <v>329</v>
      </c>
      <c r="N2" s="144" t="s">
        <v>330</v>
      </c>
    </row>
    <row r="3" spans="1:14" s="155" customFormat="1" ht="114.75" customHeight="1" x14ac:dyDescent="0.3">
      <c r="A3" s="145">
        <v>1</v>
      </c>
      <c r="B3" s="147" t="s">
        <v>435</v>
      </c>
      <c r="C3" s="147" t="s">
        <v>451</v>
      </c>
      <c r="D3" s="147"/>
      <c r="E3" s="148" t="s">
        <v>452</v>
      </c>
      <c r="F3" s="147" t="s">
        <v>453</v>
      </c>
      <c r="G3" s="147" t="s">
        <v>357</v>
      </c>
      <c r="H3" s="147" t="s">
        <v>454</v>
      </c>
      <c r="I3" s="147" t="s">
        <v>455</v>
      </c>
      <c r="J3" s="147" t="s">
        <v>11</v>
      </c>
      <c r="K3" s="147" t="s">
        <v>456</v>
      </c>
      <c r="L3" s="147" t="s">
        <v>457</v>
      </c>
      <c r="M3" s="147" t="s">
        <v>458</v>
      </c>
      <c r="N3" s="147" t="s">
        <v>459</v>
      </c>
    </row>
    <row r="4" spans="1:14" s="150" customFormat="1" ht="17.399999999999999" x14ac:dyDescent="0.3">
      <c r="A4" s="684">
        <v>2</v>
      </c>
      <c r="B4" s="688" t="s">
        <v>138</v>
      </c>
      <c r="C4" s="689" t="s">
        <v>14</v>
      </c>
      <c r="D4" s="149" t="s">
        <v>437</v>
      </c>
      <c r="E4" s="346">
        <f>SUM(F4:N4)</f>
        <v>12256968</v>
      </c>
      <c r="F4" s="347">
        <v>5632517</v>
      </c>
      <c r="G4" s="347">
        <v>1118491</v>
      </c>
      <c r="H4" s="347">
        <v>5145960</v>
      </c>
      <c r="I4" s="347"/>
      <c r="J4" s="347">
        <v>160000</v>
      </c>
      <c r="K4" s="347"/>
      <c r="L4" s="347">
        <v>200000</v>
      </c>
      <c r="M4" s="347"/>
      <c r="N4" s="347"/>
    </row>
    <row r="5" spans="1:14" s="150" customFormat="1" ht="17.399999999999999" x14ac:dyDescent="0.3">
      <c r="A5" s="684"/>
      <c r="B5" s="688"/>
      <c r="C5" s="689"/>
      <c r="D5" s="151" t="s">
        <v>441</v>
      </c>
      <c r="E5" s="346">
        <f>SUM(F5:N5)</f>
        <v>127704072</v>
      </c>
      <c r="F5" s="347">
        <v>5843499</v>
      </c>
      <c r="G5" s="347">
        <v>1143045</v>
      </c>
      <c r="H5" s="347">
        <v>6663497</v>
      </c>
      <c r="I5" s="347"/>
      <c r="J5" s="347">
        <v>10675742</v>
      </c>
      <c r="K5" s="347">
        <v>3378289</v>
      </c>
      <c r="L5" s="347">
        <v>0</v>
      </c>
      <c r="M5" s="347"/>
      <c r="N5" s="347">
        <v>100000000</v>
      </c>
    </row>
    <row r="6" spans="1:14" s="150" customFormat="1" ht="17.399999999999999" x14ac:dyDescent="0.3">
      <c r="A6" s="684"/>
      <c r="B6" s="688"/>
      <c r="C6" s="689"/>
      <c r="D6" s="151" t="s">
        <v>442</v>
      </c>
      <c r="E6" s="346">
        <f>SUM(F6:N6)</f>
        <v>127704072</v>
      </c>
      <c r="F6" s="347">
        <v>5843499</v>
      </c>
      <c r="G6" s="347">
        <v>1143045</v>
      </c>
      <c r="H6" s="347">
        <v>6663497</v>
      </c>
      <c r="I6" s="347"/>
      <c r="J6" s="347">
        <v>10675742</v>
      </c>
      <c r="K6" s="347">
        <v>3378289</v>
      </c>
      <c r="L6" s="347"/>
      <c r="M6" s="347"/>
      <c r="N6" s="347">
        <v>100000000</v>
      </c>
    </row>
    <row r="7" spans="1:14" s="150" customFormat="1" ht="17.399999999999999" x14ac:dyDescent="0.3">
      <c r="A7" s="684"/>
      <c r="B7" s="688"/>
      <c r="C7" s="689"/>
      <c r="D7" s="151" t="s">
        <v>439</v>
      </c>
      <c r="E7" s="348">
        <f>SUM(E6/E5)</f>
        <v>1</v>
      </c>
      <c r="F7" s="349">
        <f>F6/F5</f>
        <v>1</v>
      </c>
      <c r="G7" s="349">
        <f>G6/G5</f>
        <v>1</v>
      </c>
      <c r="H7" s="349">
        <f>SUM(H6/H5)</f>
        <v>1</v>
      </c>
      <c r="I7" s="349"/>
      <c r="J7" s="349">
        <f>J6/J5</f>
        <v>1</v>
      </c>
      <c r="K7" s="349">
        <f>K6/K5</f>
        <v>1</v>
      </c>
      <c r="L7" s="349"/>
      <c r="M7" s="349"/>
      <c r="N7" s="349"/>
    </row>
    <row r="8" spans="1:14" s="150" customFormat="1" ht="17.399999999999999" x14ac:dyDescent="0.3">
      <c r="A8" s="684">
        <v>3</v>
      </c>
      <c r="B8" s="688" t="s">
        <v>139</v>
      </c>
      <c r="C8" s="687" t="s">
        <v>156</v>
      </c>
      <c r="D8" s="151" t="s">
        <v>437</v>
      </c>
      <c r="E8" s="346">
        <f t="shared" ref="E8:E136" si="0">SUM(F8:N8)</f>
        <v>501650</v>
      </c>
      <c r="F8" s="347"/>
      <c r="G8" s="347">
        <v>0</v>
      </c>
      <c r="H8" s="347">
        <v>501650</v>
      </c>
      <c r="I8" s="347"/>
      <c r="J8" s="347"/>
      <c r="K8" s="347"/>
      <c r="L8" s="347"/>
      <c r="M8" s="347"/>
      <c r="N8" s="347"/>
    </row>
    <row r="9" spans="1:14" s="150" customFormat="1" ht="17.399999999999999" x14ac:dyDescent="0.3">
      <c r="A9" s="684"/>
      <c r="B9" s="688"/>
      <c r="C9" s="687"/>
      <c r="D9" s="151" t="s">
        <v>438</v>
      </c>
      <c r="E9" s="346">
        <f>SUM(F9:N9)</f>
        <v>570263</v>
      </c>
      <c r="F9" s="347"/>
      <c r="G9" s="347"/>
      <c r="H9" s="347">
        <v>570263</v>
      </c>
      <c r="I9" s="347"/>
      <c r="J9" s="347"/>
      <c r="K9" s="347"/>
      <c r="L9" s="347"/>
      <c r="M9" s="347"/>
      <c r="N9" s="347"/>
    </row>
    <row r="10" spans="1:14" s="150" customFormat="1" ht="17.399999999999999" x14ac:dyDescent="0.3">
      <c r="A10" s="684"/>
      <c r="B10" s="688"/>
      <c r="C10" s="687"/>
      <c r="D10" s="151" t="s">
        <v>358</v>
      </c>
      <c r="E10" s="346">
        <f t="shared" si="0"/>
        <v>570263</v>
      </c>
      <c r="F10" s="347"/>
      <c r="G10" s="347"/>
      <c r="H10" s="347">
        <v>570263</v>
      </c>
      <c r="I10" s="347"/>
      <c r="J10" s="347"/>
      <c r="K10" s="347"/>
      <c r="L10" s="347"/>
      <c r="M10" s="347"/>
      <c r="N10" s="347"/>
    </row>
    <row r="11" spans="1:14" s="150" customFormat="1" ht="17.399999999999999" x14ac:dyDescent="0.3">
      <c r="A11" s="684"/>
      <c r="B11" s="688"/>
      <c r="C11" s="687"/>
      <c r="D11" s="151" t="s">
        <v>439</v>
      </c>
      <c r="E11" s="348">
        <f>SUM(E10/E9)</f>
        <v>1</v>
      </c>
      <c r="F11" s="347"/>
      <c r="G11" s="347"/>
      <c r="H11" s="349">
        <f>SUM(H10/H9)</f>
        <v>1</v>
      </c>
      <c r="I11" s="347"/>
      <c r="J11" s="347"/>
      <c r="K11" s="347"/>
      <c r="L11" s="347"/>
      <c r="M11" s="347"/>
      <c r="N11" s="347"/>
    </row>
    <row r="12" spans="1:14" s="150" customFormat="1" ht="17.399999999999999" x14ac:dyDescent="0.3">
      <c r="A12" s="684">
        <v>4</v>
      </c>
      <c r="B12" s="688" t="s">
        <v>140</v>
      </c>
      <c r="C12" s="687" t="s">
        <v>15</v>
      </c>
      <c r="D12" s="151" t="s">
        <v>437</v>
      </c>
      <c r="E12" s="346">
        <f>SUM(F12:N12)</f>
        <v>1501140</v>
      </c>
      <c r="F12" s="347"/>
      <c r="G12" s="346"/>
      <c r="H12" s="346"/>
      <c r="I12" s="346"/>
      <c r="J12" s="346"/>
      <c r="K12" s="346">
        <v>1501140</v>
      </c>
      <c r="L12" s="346">
        <v>0</v>
      </c>
      <c r="M12" s="346"/>
      <c r="N12" s="346"/>
    </row>
    <row r="13" spans="1:14" s="150" customFormat="1" ht="17.399999999999999" x14ac:dyDescent="0.3">
      <c r="A13" s="684"/>
      <c r="B13" s="688"/>
      <c r="C13" s="687"/>
      <c r="D13" s="151" t="s">
        <v>438</v>
      </c>
      <c r="E13" s="346">
        <f>SUM(F13:N13)</f>
        <v>6971832</v>
      </c>
      <c r="F13" s="347"/>
      <c r="G13" s="346"/>
      <c r="H13" s="346">
        <v>451832</v>
      </c>
      <c r="I13" s="346"/>
      <c r="J13" s="346"/>
      <c r="K13" s="346">
        <v>3595000</v>
      </c>
      <c r="L13" s="346">
        <v>2925000</v>
      </c>
      <c r="M13" s="346"/>
      <c r="N13" s="346"/>
    </row>
    <row r="14" spans="1:14" s="150" customFormat="1" ht="17.399999999999999" x14ac:dyDescent="0.3">
      <c r="A14" s="684"/>
      <c r="B14" s="688"/>
      <c r="C14" s="687"/>
      <c r="D14" s="151" t="s">
        <v>358</v>
      </c>
      <c r="E14" s="346">
        <f>SUM(F14:N14)</f>
        <v>6971832</v>
      </c>
      <c r="F14" s="347"/>
      <c r="G14" s="346"/>
      <c r="H14" s="346">
        <v>451832</v>
      </c>
      <c r="I14" s="346"/>
      <c r="J14" s="346"/>
      <c r="K14" s="346">
        <v>3595000</v>
      </c>
      <c r="L14" s="346">
        <v>2925000</v>
      </c>
      <c r="M14" s="346"/>
      <c r="N14" s="346"/>
    </row>
    <row r="15" spans="1:14" s="150" customFormat="1" ht="17.399999999999999" x14ac:dyDescent="0.3">
      <c r="A15" s="684"/>
      <c r="B15" s="688"/>
      <c r="C15" s="687"/>
      <c r="D15" s="151" t="s">
        <v>439</v>
      </c>
      <c r="E15" s="348">
        <f>SUM(E14/E13)</f>
        <v>1</v>
      </c>
      <c r="F15" s="348"/>
      <c r="G15" s="348"/>
      <c r="H15" s="349">
        <f>SUM(H14/H13)</f>
        <v>1</v>
      </c>
      <c r="I15" s="348"/>
      <c r="J15" s="348"/>
      <c r="K15" s="349">
        <f>K14/K13</f>
        <v>1</v>
      </c>
      <c r="L15" s="349">
        <f>L14/L13</f>
        <v>1</v>
      </c>
      <c r="M15" s="346"/>
      <c r="N15" s="346"/>
    </row>
    <row r="16" spans="1:14" s="150" customFormat="1" ht="17.399999999999999" x14ac:dyDescent="0.3">
      <c r="A16" s="145"/>
      <c r="B16" s="690" t="s">
        <v>998</v>
      </c>
      <c r="C16" s="681" t="s">
        <v>999</v>
      </c>
      <c r="D16" s="149" t="s">
        <v>437</v>
      </c>
      <c r="E16" s="346">
        <f>F16+G16+H16+I16+J16+K16+L16+M16+N16</f>
        <v>0</v>
      </c>
      <c r="F16" s="347">
        <f>G16+H16+I16+J16+K16+L16+M16+N16+N16</f>
        <v>0</v>
      </c>
      <c r="G16" s="348"/>
      <c r="H16" s="348"/>
      <c r="I16" s="348"/>
      <c r="J16" s="348"/>
      <c r="K16" s="348"/>
      <c r="L16" s="348"/>
      <c r="M16" s="346"/>
      <c r="N16" s="346"/>
    </row>
    <row r="17" spans="1:14" s="150" customFormat="1" ht="17.399999999999999" x14ac:dyDescent="0.3">
      <c r="A17" s="145"/>
      <c r="B17" s="691"/>
      <c r="C17" s="682"/>
      <c r="D17" s="151" t="s">
        <v>441</v>
      </c>
      <c r="E17" s="346">
        <f>F17+G17+H17+I17+J17+K17+L17+M17+N17</f>
        <v>1807876</v>
      </c>
      <c r="F17" s="347"/>
      <c r="G17" s="348"/>
      <c r="H17" s="348"/>
      <c r="I17" s="348"/>
      <c r="J17" s="352">
        <v>1807876</v>
      </c>
      <c r="K17" s="348"/>
      <c r="L17" s="348"/>
      <c r="M17" s="346"/>
      <c r="N17" s="346"/>
    </row>
    <row r="18" spans="1:14" s="150" customFormat="1" ht="17.399999999999999" x14ac:dyDescent="0.3">
      <c r="A18" s="145"/>
      <c r="B18" s="691"/>
      <c r="C18" s="682"/>
      <c r="D18" s="151" t="s">
        <v>442</v>
      </c>
      <c r="E18" s="346">
        <f>F18+G18+H18+I18+J18+K18+L18+M18+N18</f>
        <v>1807876</v>
      </c>
      <c r="F18" s="347"/>
      <c r="G18" s="348"/>
      <c r="H18" s="348"/>
      <c r="I18" s="348"/>
      <c r="J18" s="352">
        <v>1807876</v>
      </c>
      <c r="K18" s="348"/>
      <c r="L18" s="348"/>
      <c r="M18" s="346"/>
      <c r="N18" s="346"/>
    </row>
    <row r="19" spans="1:14" s="150" customFormat="1" ht="17.399999999999999" x14ac:dyDescent="0.3">
      <c r="A19" s="145"/>
      <c r="B19" s="692"/>
      <c r="C19" s="683"/>
      <c r="D19" s="151" t="s">
        <v>439</v>
      </c>
      <c r="E19" s="348">
        <f>SUM(E18/E17)</f>
        <v>1</v>
      </c>
      <c r="F19" s="348"/>
      <c r="G19" s="348"/>
      <c r="H19" s="348"/>
      <c r="I19" s="348"/>
      <c r="J19" s="349">
        <f>J18/J17</f>
        <v>1</v>
      </c>
      <c r="K19" s="348"/>
      <c r="L19" s="348"/>
      <c r="M19" s="346"/>
      <c r="N19" s="348"/>
    </row>
    <row r="20" spans="1:14" s="150" customFormat="1" ht="17.399999999999999" x14ac:dyDescent="0.3">
      <c r="A20" s="145"/>
      <c r="B20" s="690" t="s">
        <v>1009</v>
      </c>
      <c r="C20" s="681" t="s">
        <v>1010</v>
      </c>
      <c r="D20" s="149" t="s">
        <v>437</v>
      </c>
      <c r="E20" s="346">
        <f t="shared" si="0"/>
        <v>4888122</v>
      </c>
      <c r="F20" s="348"/>
      <c r="G20" s="348"/>
      <c r="H20" s="348"/>
      <c r="I20" s="348"/>
      <c r="J20" s="348"/>
      <c r="K20" s="348"/>
      <c r="L20" s="348"/>
      <c r="M20" s="346"/>
      <c r="N20" s="346">
        <v>4888122</v>
      </c>
    </row>
    <row r="21" spans="1:14" s="150" customFormat="1" ht="17.399999999999999" x14ac:dyDescent="0.3">
      <c r="A21" s="145"/>
      <c r="B21" s="691"/>
      <c r="C21" s="682"/>
      <c r="D21" s="151" t="s">
        <v>441</v>
      </c>
      <c r="E21" s="346">
        <f>SUM(F21:N21)</f>
        <v>7217732</v>
      </c>
      <c r="F21" s="348"/>
      <c r="G21" s="348"/>
      <c r="H21" s="348"/>
      <c r="I21" s="348"/>
      <c r="J21" s="348"/>
      <c r="K21" s="348"/>
      <c r="L21" s="348"/>
      <c r="M21" s="346"/>
      <c r="N21" s="346">
        <v>7217732</v>
      </c>
    </row>
    <row r="22" spans="1:14" s="150" customFormat="1" ht="17.399999999999999" x14ac:dyDescent="0.3">
      <c r="A22" s="145"/>
      <c r="B22" s="691"/>
      <c r="C22" s="682"/>
      <c r="D22" s="151" t="s">
        <v>442</v>
      </c>
      <c r="E22" s="346">
        <f t="shared" si="0"/>
        <v>7217732</v>
      </c>
      <c r="F22" s="348"/>
      <c r="G22" s="348"/>
      <c r="H22" s="348"/>
      <c r="I22" s="348"/>
      <c r="J22" s="348"/>
      <c r="K22" s="348"/>
      <c r="L22" s="348"/>
      <c r="M22" s="346"/>
      <c r="N22" s="346">
        <v>7217732</v>
      </c>
    </row>
    <row r="23" spans="1:14" s="150" customFormat="1" ht="17.399999999999999" x14ac:dyDescent="0.3">
      <c r="A23" s="145"/>
      <c r="B23" s="692"/>
      <c r="C23" s="683"/>
      <c r="D23" s="151" t="s">
        <v>439</v>
      </c>
      <c r="E23" s="348">
        <f>SUM(E22/E21)</f>
        <v>1</v>
      </c>
      <c r="F23" s="348"/>
      <c r="G23" s="348"/>
      <c r="H23" s="348"/>
      <c r="I23" s="348"/>
      <c r="J23" s="348"/>
      <c r="K23" s="348"/>
      <c r="L23" s="348"/>
      <c r="M23" s="346"/>
      <c r="N23" s="348">
        <f>N22/N21</f>
        <v>1</v>
      </c>
    </row>
    <row r="24" spans="1:14" s="150" customFormat="1" ht="24" customHeight="1" x14ac:dyDescent="0.3">
      <c r="A24" s="684">
        <v>6</v>
      </c>
      <c r="B24" s="688" t="s">
        <v>141</v>
      </c>
      <c r="C24" s="687" t="s">
        <v>16</v>
      </c>
      <c r="D24" s="151" t="s">
        <v>437</v>
      </c>
      <c r="E24" s="346">
        <f t="shared" si="0"/>
        <v>84151241</v>
      </c>
      <c r="F24" s="347"/>
      <c r="G24" s="347"/>
      <c r="H24" s="347"/>
      <c r="I24" s="347"/>
      <c r="J24" s="347"/>
      <c r="K24" s="347"/>
      <c r="L24" s="347"/>
      <c r="M24" s="347"/>
      <c r="N24" s="347">
        <v>84151241</v>
      </c>
    </row>
    <row r="25" spans="1:14" s="150" customFormat="1" ht="17.399999999999999" x14ac:dyDescent="0.3">
      <c r="A25" s="684"/>
      <c r="B25" s="688"/>
      <c r="C25" s="687"/>
      <c r="D25" s="151" t="s">
        <v>438</v>
      </c>
      <c r="E25" s="346">
        <f t="shared" si="0"/>
        <v>75664055</v>
      </c>
      <c r="F25" s="347"/>
      <c r="G25" s="347"/>
      <c r="H25" s="347"/>
      <c r="I25" s="347"/>
      <c r="J25" s="347"/>
      <c r="K25" s="347"/>
      <c r="L25" s="347"/>
      <c r="M25" s="347"/>
      <c r="N25" s="347">
        <v>75664055</v>
      </c>
    </row>
    <row r="26" spans="1:14" s="150" customFormat="1" ht="17.399999999999999" x14ac:dyDescent="0.3">
      <c r="A26" s="684"/>
      <c r="B26" s="688"/>
      <c r="C26" s="687"/>
      <c r="D26" s="151" t="s">
        <v>358</v>
      </c>
      <c r="E26" s="346">
        <f t="shared" si="0"/>
        <v>75664055</v>
      </c>
      <c r="F26" s="347"/>
      <c r="G26" s="347"/>
      <c r="H26" s="347"/>
      <c r="I26" s="347"/>
      <c r="J26" s="347"/>
      <c r="K26" s="347"/>
      <c r="L26" s="347"/>
      <c r="M26" s="347"/>
      <c r="N26" s="347">
        <v>75664055</v>
      </c>
    </row>
    <row r="27" spans="1:14" s="150" customFormat="1" ht="17.399999999999999" x14ac:dyDescent="0.3">
      <c r="A27" s="684"/>
      <c r="B27" s="688"/>
      <c r="C27" s="687"/>
      <c r="D27" s="151" t="s">
        <v>439</v>
      </c>
      <c r="E27" s="348">
        <f>SUM(E26/E25)</f>
        <v>1</v>
      </c>
      <c r="F27" s="348"/>
      <c r="G27" s="348"/>
      <c r="H27" s="348"/>
      <c r="I27" s="348"/>
      <c r="J27" s="348"/>
      <c r="K27" s="348"/>
      <c r="L27" s="348"/>
      <c r="M27" s="348"/>
      <c r="N27" s="348">
        <f>N26/N25</f>
        <v>1</v>
      </c>
    </row>
    <row r="28" spans="1:14" s="150" customFormat="1" ht="17.399999999999999" x14ac:dyDescent="0.3">
      <c r="A28" s="684">
        <v>7</v>
      </c>
      <c r="B28" s="688" t="s">
        <v>142</v>
      </c>
      <c r="C28" s="687" t="s">
        <v>17</v>
      </c>
      <c r="D28" s="151" t="s">
        <v>437</v>
      </c>
      <c r="E28" s="346"/>
      <c r="F28" s="347"/>
      <c r="G28" s="347"/>
      <c r="H28" s="347"/>
      <c r="I28" s="347"/>
      <c r="J28" s="347"/>
      <c r="K28" s="347"/>
      <c r="L28" s="347"/>
      <c r="M28" s="347"/>
      <c r="N28" s="347"/>
    </row>
    <row r="29" spans="1:14" s="150" customFormat="1" ht="17.399999999999999" x14ac:dyDescent="0.3">
      <c r="A29" s="684"/>
      <c r="B29" s="688"/>
      <c r="C29" s="687"/>
      <c r="D29" s="151" t="s">
        <v>438</v>
      </c>
      <c r="E29" s="346"/>
      <c r="F29" s="347"/>
      <c r="G29" s="347"/>
      <c r="H29" s="347"/>
      <c r="I29" s="347"/>
      <c r="J29" s="347"/>
      <c r="K29" s="347"/>
      <c r="L29" s="347"/>
      <c r="M29" s="347"/>
      <c r="N29" s="347"/>
    </row>
    <row r="30" spans="1:14" s="150" customFormat="1" ht="17.399999999999999" x14ac:dyDescent="0.3">
      <c r="A30" s="684"/>
      <c r="B30" s="688"/>
      <c r="C30" s="687"/>
      <c r="D30" s="151" t="s">
        <v>358</v>
      </c>
      <c r="E30" s="346"/>
      <c r="F30" s="347"/>
      <c r="G30" s="347"/>
      <c r="H30" s="347"/>
      <c r="I30" s="347"/>
      <c r="J30" s="347"/>
      <c r="K30" s="347"/>
      <c r="L30" s="347"/>
      <c r="M30" s="347"/>
      <c r="N30" s="347"/>
    </row>
    <row r="31" spans="1:14" s="150" customFormat="1" ht="17.399999999999999" x14ac:dyDescent="0.3">
      <c r="A31" s="684"/>
      <c r="B31" s="688"/>
      <c r="C31" s="687"/>
      <c r="D31" s="151" t="s">
        <v>439</v>
      </c>
      <c r="E31" s="348"/>
      <c r="F31" s="348"/>
      <c r="G31" s="348"/>
      <c r="H31" s="347"/>
      <c r="I31" s="347"/>
      <c r="J31" s="347"/>
      <c r="K31" s="347"/>
      <c r="L31" s="347"/>
      <c r="M31" s="347"/>
      <c r="N31" s="347"/>
    </row>
    <row r="32" spans="1:14" s="141" customFormat="1" ht="17.399999999999999" x14ac:dyDescent="0.3">
      <c r="A32" s="684">
        <v>8</v>
      </c>
      <c r="B32" s="688" t="s">
        <v>143</v>
      </c>
      <c r="C32" s="687" t="s">
        <v>18</v>
      </c>
      <c r="D32" s="151" t="s">
        <v>437</v>
      </c>
      <c r="E32" s="346">
        <f t="shared" si="0"/>
        <v>6511933</v>
      </c>
      <c r="F32" s="347">
        <v>5855910</v>
      </c>
      <c r="G32" s="347">
        <v>656023</v>
      </c>
      <c r="H32" s="347"/>
      <c r="I32" s="347"/>
      <c r="J32" s="347"/>
      <c r="K32" s="347"/>
      <c r="L32" s="347"/>
      <c r="M32" s="347"/>
      <c r="N32" s="347"/>
    </row>
    <row r="33" spans="1:14" s="141" customFormat="1" ht="17.399999999999999" x14ac:dyDescent="0.3">
      <c r="A33" s="684"/>
      <c r="B33" s="688"/>
      <c r="C33" s="687"/>
      <c r="D33" s="151" t="s">
        <v>438</v>
      </c>
      <c r="E33" s="346">
        <f t="shared" si="0"/>
        <v>6242505</v>
      </c>
      <c r="F33" s="347">
        <v>5176503</v>
      </c>
      <c r="G33" s="347">
        <v>670193</v>
      </c>
      <c r="H33" s="347">
        <v>209171</v>
      </c>
      <c r="I33" s="347"/>
      <c r="J33" s="347"/>
      <c r="K33" s="347">
        <v>69738</v>
      </c>
      <c r="L33" s="347">
        <v>116900</v>
      </c>
      <c r="M33" s="347"/>
      <c r="N33" s="347"/>
    </row>
    <row r="34" spans="1:14" s="141" customFormat="1" ht="17.399999999999999" x14ac:dyDescent="0.3">
      <c r="A34" s="684"/>
      <c r="B34" s="688"/>
      <c r="C34" s="687"/>
      <c r="D34" s="151" t="s">
        <v>358</v>
      </c>
      <c r="E34" s="346">
        <f t="shared" si="0"/>
        <v>6242505</v>
      </c>
      <c r="F34" s="347">
        <v>5176503</v>
      </c>
      <c r="G34" s="347">
        <v>670193</v>
      </c>
      <c r="H34" s="347">
        <v>209171</v>
      </c>
      <c r="I34" s="347"/>
      <c r="J34" s="347"/>
      <c r="K34" s="347">
        <v>69738</v>
      </c>
      <c r="L34" s="347">
        <v>116900</v>
      </c>
      <c r="M34" s="347"/>
      <c r="N34" s="347">
        <v>0</v>
      </c>
    </row>
    <row r="35" spans="1:14" s="141" customFormat="1" ht="17.399999999999999" x14ac:dyDescent="0.3">
      <c r="A35" s="684"/>
      <c r="B35" s="688"/>
      <c r="C35" s="687"/>
      <c r="D35" s="151" t="s">
        <v>439</v>
      </c>
      <c r="E35" s="348">
        <f>SUM(E34/E33)</f>
        <v>1</v>
      </c>
      <c r="F35" s="348">
        <f>SUM(F34/F33)</f>
        <v>1</v>
      </c>
      <c r="G35" s="348">
        <f>SUM(G34/G33)</f>
        <v>1</v>
      </c>
      <c r="H35" s="349">
        <f>SUM(H34/H33)</f>
        <v>1</v>
      </c>
      <c r="I35" s="347"/>
      <c r="J35" s="347"/>
      <c r="K35" s="349">
        <f>SUM(K34/K33)</f>
        <v>1</v>
      </c>
      <c r="L35" s="349">
        <f>SUM(L34/L33)</f>
        <v>1</v>
      </c>
      <c r="M35" s="347"/>
      <c r="N35" s="348">
        <v>0</v>
      </c>
    </row>
    <row r="36" spans="1:14" s="141" customFormat="1" ht="17.399999999999999" x14ac:dyDescent="0.3">
      <c r="A36" s="684">
        <v>9</v>
      </c>
      <c r="B36" s="688" t="s">
        <v>144</v>
      </c>
      <c r="C36" s="689" t="s">
        <v>12</v>
      </c>
      <c r="D36" s="151" t="s">
        <v>437</v>
      </c>
      <c r="E36" s="346">
        <f t="shared" si="0"/>
        <v>2349500</v>
      </c>
      <c r="F36" s="347"/>
      <c r="G36" s="347"/>
      <c r="H36" s="347">
        <v>2349500</v>
      </c>
      <c r="I36" s="350"/>
      <c r="J36" s="350"/>
      <c r="K36" s="350"/>
      <c r="L36" s="351"/>
      <c r="M36" s="351"/>
      <c r="N36" s="351"/>
    </row>
    <row r="37" spans="1:14" s="141" customFormat="1" ht="17.399999999999999" x14ac:dyDescent="0.3">
      <c r="A37" s="684"/>
      <c r="B37" s="688"/>
      <c r="C37" s="689"/>
      <c r="D37" s="151" t="s">
        <v>438</v>
      </c>
      <c r="E37" s="346">
        <f t="shared" si="0"/>
        <v>2421794</v>
      </c>
      <c r="F37" s="347"/>
      <c r="G37" s="347"/>
      <c r="H37" s="347">
        <v>2421794</v>
      </c>
      <c r="I37" s="350"/>
      <c r="J37" s="350"/>
      <c r="K37" s="350"/>
      <c r="L37" s="351"/>
      <c r="M37" s="351"/>
      <c r="N37" s="351"/>
    </row>
    <row r="38" spans="1:14" s="141" customFormat="1" ht="17.399999999999999" x14ac:dyDescent="0.3">
      <c r="A38" s="684"/>
      <c r="B38" s="688"/>
      <c r="C38" s="689"/>
      <c r="D38" s="151" t="s">
        <v>358</v>
      </c>
      <c r="E38" s="346">
        <f t="shared" si="0"/>
        <v>2421794</v>
      </c>
      <c r="F38" s="347"/>
      <c r="G38" s="347"/>
      <c r="H38" s="347">
        <v>2421794</v>
      </c>
      <c r="I38" s="350"/>
      <c r="J38" s="350"/>
      <c r="K38" s="350"/>
      <c r="L38" s="351"/>
      <c r="M38" s="351"/>
      <c r="N38" s="351"/>
    </row>
    <row r="39" spans="1:14" s="141" customFormat="1" ht="17.399999999999999" x14ac:dyDescent="0.3">
      <c r="A39" s="684"/>
      <c r="B39" s="688"/>
      <c r="C39" s="689"/>
      <c r="D39" s="151" t="s">
        <v>439</v>
      </c>
      <c r="E39" s="348">
        <f>SUM(E38/E37)</f>
        <v>1</v>
      </c>
      <c r="F39" s="348"/>
      <c r="G39" s="348"/>
      <c r="H39" s="348">
        <f>SUM(H38/H37)</f>
        <v>1</v>
      </c>
      <c r="I39" s="350"/>
      <c r="J39" s="350"/>
      <c r="K39" s="350"/>
      <c r="L39" s="351"/>
      <c r="M39" s="351"/>
      <c r="N39" s="351"/>
    </row>
    <row r="40" spans="1:14" s="141" customFormat="1" ht="17.399999999999999" x14ac:dyDescent="0.3">
      <c r="A40" s="684">
        <v>10</v>
      </c>
      <c r="B40" s="688" t="s">
        <v>145</v>
      </c>
      <c r="C40" s="684" t="s">
        <v>19</v>
      </c>
      <c r="D40" s="151" t="s">
        <v>437</v>
      </c>
      <c r="E40" s="346">
        <f t="shared" si="0"/>
        <v>3873500</v>
      </c>
      <c r="F40" s="346"/>
      <c r="G40" s="346"/>
      <c r="H40" s="346">
        <v>3873500</v>
      </c>
      <c r="I40" s="346"/>
      <c r="J40" s="346"/>
      <c r="K40" s="346"/>
      <c r="L40" s="346"/>
      <c r="M40" s="346"/>
      <c r="N40" s="346"/>
    </row>
    <row r="41" spans="1:14" s="141" customFormat="1" ht="17.399999999999999" x14ac:dyDescent="0.3">
      <c r="A41" s="684"/>
      <c r="B41" s="688"/>
      <c r="C41" s="684"/>
      <c r="D41" s="151" t="s">
        <v>438</v>
      </c>
      <c r="E41" s="346">
        <f t="shared" si="0"/>
        <v>6043909</v>
      </c>
      <c r="F41" s="346"/>
      <c r="G41" s="346"/>
      <c r="H41" s="346">
        <v>3694609</v>
      </c>
      <c r="I41" s="346"/>
      <c r="J41" s="346"/>
      <c r="K41" s="346">
        <v>2349300</v>
      </c>
      <c r="L41" s="346"/>
      <c r="M41" s="346"/>
      <c r="N41" s="346"/>
    </row>
    <row r="42" spans="1:14" s="141" customFormat="1" ht="17.399999999999999" x14ac:dyDescent="0.3">
      <c r="A42" s="684"/>
      <c r="B42" s="688"/>
      <c r="C42" s="684"/>
      <c r="D42" s="151" t="s">
        <v>358</v>
      </c>
      <c r="E42" s="346">
        <f t="shared" si="0"/>
        <v>6043909</v>
      </c>
      <c r="F42" s="346"/>
      <c r="G42" s="346"/>
      <c r="H42" s="346">
        <v>3694609</v>
      </c>
      <c r="I42" s="346"/>
      <c r="J42" s="346"/>
      <c r="K42" s="346">
        <v>2349300</v>
      </c>
      <c r="L42" s="346"/>
      <c r="M42" s="346"/>
      <c r="N42" s="346"/>
    </row>
    <row r="43" spans="1:14" s="141" customFormat="1" ht="17.399999999999999" x14ac:dyDescent="0.3">
      <c r="A43" s="684"/>
      <c r="B43" s="688"/>
      <c r="C43" s="684"/>
      <c r="D43" s="151" t="s">
        <v>439</v>
      </c>
      <c r="E43" s="348">
        <f>SUM(E42/E41)</f>
        <v>1</v>
      </c>
      <c r="F43" s="348"/>
      <c r="G43" s="348"/>
      <c r="H43" s="348">
        <f>SUM(H42/H41)</f>
        <v>1</v>
      </c>
      <c r="I43" s="346"/>
      <c r="J43" s="346"/>
      <c r="K43" s="348">
        <f>SUM(K42/K41)</f>
        <v>1</v>
      </c>
      <c r="L43" s="348"/>
      <c r="M43" s="346"/>
      <c r="N43" s="346"/>
    </row>
    <row r="44" spans="1:14" s="141" customFormat="1" ht="17.399999999999999" x14ac:dyDescent="0.3">
      <c r="A44" s="684">
        <v>11</v>
      </c>
      <c r="B44" s="688" t="s">
        <v>146</v>
      </c>
      <c r="C44" s="687" t="s">
        <v>298</v>
      </c>
      <c r="D44" s="151" t="s">
        <v>437</v>
      </c>
      <c r="E44" s="346">
        <f t="shared" si="0"/>
        <v>2578100</v>
      </c>
      <c r="F44" s="347"/>
      <c r="G44" s="347"/>
      <c r="H44" s="347">
        <v>2578100</v>
      </c>
      <c r="I44" s="347"/>
      <c r="J44" s="347"/>
      <c r="K44" s="347"/>
      <c r="L44" s="347"/>
      <c r="M44" s="347"/>
      <c r="N44" s="347"/>
    </row>
    <row r="45" spans="1:14" s="141" customFormat="1" ht="17.399999999999999" x14ac:dyDescent="0.3">
      <c r="A45" s="684"/>
      <c r="B45" s="688"/>
      <c r="C45" s="687"/>
      <c r="D45" s="151" t="s">
        <v>438</v>
      </c>
      <c r="E45" s="346">
        <f t="shared" si="0"/>
        <v>1931979</v>
      </c>
      <c r="F45" s="347"/>
      <c r="G45" s="347"/>
      <c r="H45" s="347">
        <v>1931979</v>
      </c>
      <c r="I45" s="347"/>
      <c r="J45" s="347"/>
      <c r="K45" s="347"/>
      <c r="L45" s="347"/>
      <c r="M45" s="347"/>
      <c r="N45" s="347"/>
    </row>
    <row r="46" spans="1:14" s="141" customFormat="1" ht="17.399999999999999" x14ac:dyDescent="0.3">
      <c r="A46" s="684"/>
      <c r="B46" s="688"/>
      <c r="C46" s="687"/>
      <c r="D46" s="151" t="s">
        <v>358</v>
      </c>
      <c r="E46" s="346">
        <f t="shared" si="0"/>
        <v>1931979</v>
      </c>
      <c r="F46" s="347"/>
      <c r="G46" s="347"/>
      <c r="H46" s="347">
        <v>1931979</v>
      </c>
      <c r="I46" s="347"/>
      <c r="J46" s="347"/>
      <c r="K46" s="347"/>
      <c r="L46" s="347"/>
      <c r="M46" s="347"/>
      <c r="N46" s="347"/>
    </row>
    <row r="47" spans="1:14" s="141" customFormat="1" ht="17.399999999999999" x14ac:dyDescent="0.3">
      <c r="A47" s="684"/>
      <c r="B47" s="688"/>
      <c r="C47" s="687"/>
      <c r="D47" s="151" t="s">
        <v>439</v>
      </c>
      <c r="E47" s="348">
        <f>SUM(E46/E45)</f>
        <v>1</v>
      </c>
      <c r="F47" s="348"/>
      <c r="G47" s="348"/>
      <c r="H47" s="348">
        <f>SUM(H46/H45)</f>
        <v>1</v>
      </c>
      <c r="I47" s="347"/>
      <c r="J47" s="347"/>
      <c r="K47" s="347"/>
      <c r="L47" s="347"/>
      <c r="M47" s="347"/>
      <c r="N47" s="347"/>
    </row>
    <row r="48" spans="1:14" s="141" customFormat="1" ht="17.399999999999999" x14ac:dyDescent="0.3">
      <c r="A48" s="145"/>
      <c r="B48" s="688" t="s">
        <v>865</v>
      </c>
      <c r="C48" s="687" t="s">
        <v>866</v>
      </c>
      <c r="D48" s="151" t="s">
        <v>437</v>
      </c>
      <c r="E48" s="346">
        <f t="shared" si="0"/>
        <v>3869928</v>
      </c>
      <c r="F48" s="347">
        <v>2259400</v>
      </c>
      <c r="G48" s="347">
        <v>516828</v>
      </c>
      <c r="H48" s="347">
        <v>1093700</v>
      </c>
      <c r="I48" s="347"/>
      <c r="J48" s="347"/>
      <c r="K48" s="347"/>
      <c r="L48" s="347"/>
      <c r="M48" s="347"/>
      <c r="N48" s="347"/>
    </row>
    <row r="49" spans="1:14" s="141" customFormat="1" ht="17.399999999999999" x14ac:dyDescent="0.3">
      <c r="A49" s="145"/>
      <c r="B49" s="688"/>
      <c r="C49" s="687"/>
      <c r="D49" s="151" t="s">
        <v>438</v>
      </c>
      <c r="E49" s="346">
        <f t="shared" si="0"/>
        <v>3583076</v>
      </c>
      <c r="F49" s="347">
        <v>2271400</v>
      </c>
      <c r="G49" s="347">
        <v>516538</v>
      </c>
      <c r="H49" s="347">
        <v>795138</v>
      </c>
      <c r="I49" s="347"/>
      <c r="J49" s="347"/>
      <c r="K49" s="347"/>
      <c r="L49" s="347"/>
      <c r="M49" s="347"/>
      <c r="N49" s="347"/>
    </row>
    <row r="50" spans="1:14" s="141" customFormat="1" ht="17.399999999999999" x14ac:dyDescent="0.3">
      <c r="A50" s="145"/>
      <c r="B50" s="688"/>
      <c r="C50" s="687"/>
      <c r="D50" s="151" t="s">
        <v>358</v>
      </c>
      <c r="E50" s="346">
        <f t="shared" si="0"/>
        <v>3583076</v>
      </c>
      <c r="F50" s="347">
        <v>2271400</v>
      </c>
      <c r="G50" s="347">
        <v>516538</v>
      </c>
      <c r="H50" s="347">
        <v>795138</v>
      </c>
      <c r="I50" s="347"/>
      <c r="J50" s="347"/>
      <c r="K50" s="347"/>
      <c r="L50" s="347"/>
      <c r="M50" s="347"/>
      <c r="N50" s="347"/>
    </row>
    <row r="51" spans="1:14" s="141" customFormat="1" ht="17.399999999999999" x14ac:dyDescent="0.3">
      <c r="A51" s="145"/>
      <c r="B51" s="688"/>
      <c r="C51" s="687"/>
      <c r="D51" s="151" t="s">
        <v>439</v>
      </c>
      <c r="E51" s="348">
        <f>SUM(E50/E49)</f>
        <v>1</v>
      </c>
      <c r="F51" s="348">
        <f>SUM(F50/F49)</f>
        <v>1</v>
      </c>
      <c r="G51" s="348">
        <f>SUM(G50/G49)</f>
        <v>1</v>
      </c>
      <c r="H51" s="348">
        <f>SUM(H50/H49)</f>
        <v>1</v>
      </c>
      <c r="I51" s="347"/>
      <c r="J51" s="347"/>
      <c r="K51" s="347"/>
      <c r="L51" s="347"/>
      <c r="M51" s="347"/>
      <c r="N51" s="347"/>
    </row>
    <row r="52" spans="1:14" s="141" customFormat="1" ht="17.399999999999999" x14ac:dyDescent="0.3">
      <c r="A52" s="684">
        <v>12</v>
      </c>
      <c r="B52" s="688" t="s">
        <v>147</v>
      </c>
      <c r="C52" s="687" t="s">
        <v>20</v>
      </c>
      <c r="D52" s="151" t="s">
        <v>437</v>
      </c>
      <c r="E52" s="346">
        <f t="shared" si="0"/>
        <v>3048610</v>
      </c>
      <c r="F52" s="347"/>
      <c r="G52" s="347"/>
      <c r="H52" s="347">
        <v>3048610</v>
      </c>
      <c r="I52" s="347"/>
      <c r="J52" s="347"/>
      <c r="K52" s="347"/>
      <c r="L52" s="347"/>
      <c r="M52" s="347"/>
      <c r="N52" s="347"/>
    </row>
    <row r="53" spans="1:14" s="141" customFormat="1" ht="17.399999999999999" x14ac:dyDescent="0.3">
      <c r="A53" s="684"/>
      <c r="B53" s="688"/>
      <c r="C53" s="687"/>
      <c r="D53" s="151" t="s">
        <v>438</v>
      </c>
      <c r="E53" s="346">
        <f>SUM(F53:N53)</f>
        <v>3737429</v>
      </c>
      <c r="F53" s="347">
        <v>145714</v>
      </c>
      <c r="G53" s="347">
        <v>32057</v>
      </c>
      <c r="H53" s="347">
        <v>3445804</v>
      </c>
      <c r="I53" s="347"/>
      <c r="J53" s="347"/>
      <c r="K53" s="347">
        <v>113854</v>
      </c>
      <c r="L53" s="347"/>
      <c r="M53" s="347"/>
      <c r="N53" s="347"/>
    </row>
    <row r="54" spans="1:14" s="141" customFormat="1" ht="17.399999999999999" x14ac:dyDescent="0.3">
      <c r="A54" s="684"/>
      <c r="B54" s="688"/>
      <c r="C54" s="687"/>
      <c r="D54" s="151" t="s">
        <v>358</v>
      </c>
      <c r="E54" s="346">
        <f t="shared" si="0"/>
        <v>3737429</v>
      </c>
      <c r="F54" s="347">
        <v>145714</v>
      </c>
      <c r="G54" s="347">
        <v>32057</v>
      </c>
      <c r="H54" s="347">
        <v>3445804</v>
      </c>
      <c r="I54" s="347"/>
      <c r="J54" s="347"/>
      <c r="K54" s="347">
        <v>113854</v>
      </c>
      <c r="L54" s="347"/>
      <c r="M54" s="347"/>
      <c r="N54" s="347"/>
    </row>
    <row r="55" spans="1:14" s="141" customFormat="1" ht="17.399999999999999" x14ac:dyDescent="0.3">
      <c r="A55" s="684"/>
      <c r="B55" s="688"/>
      <c r="C55" s="687"/>
      <c r="D55" s="151" t="s">
        <v>439</v>
      </c>
      <c r="E55" s="348">
        <f>SUM(E54/E53)</f>
        <v>1</v>
      </c>
      <c r="F55" s="348">
        <v>1</v>
      </c>
      <c r="G55" s="348">
        <v>1</v>
      </c>
      <c r="H55" s="348">
        <f>SUM(H54/H53)</f>
        <v>1</v>
      </c>
      <c r="I55" s="347"/>
      <c r="J55" s="347"/>
      <c r="K55" s="347"/>
      <c r="L55" s="347"/>
      <c r="M55" s="347"/>
      <c r="N55" s="347"/>
    </row>
    <row r="56" spans="1:14" ht="17.399999999999999" x14ac:dyDescent="0.3">
      <c r="A56" s="684">
        <v>13</v>
      </c>
      <c r="B56" s="688" t="s">
        <v>148</v>
      </c>
      <c r="C56" s="687" t="s">
        <v>21</v>
      </c>
      <c r="D56" s="151" t="s">
        <v>437</v>
      </c>
      <c r="E56" s="346">
        <v>321750</v>
      </c>
      <c r="F56" s="347"/>
      <c r="G56" s="347"/>
      <c r="H56" s="347"/>
      <c r="I56" s="347"/>
      <c r="J56" s="347">
        <v>321750</v>
      </c>
      <c r="K56" s="347"/>
      <c r="L56" s="347"/>
      <c r="M56" s="347"/>
      <c r="N56" s="347"/>
    </row>
    <row r="57" spans="1:14" ht="17.399999999999999" x14ac:dyDescent="0.3">
      <c r="A57" s="684"/>
      <c r="B57" s="688"/>
      <c r="C57" s="687"/>
      <c r="D57" s="151" t="s">
        <v>438</v>
      </c>
      <c r="E57" s="346">
        <v>384300</v>
      </c>
      <c r="F57" s="347"/>
      <c r="G57" s="347"/>
      <c r="H57" s="347"/>
      <c r="I57" s="347"/>
      <c r="J57" s="347">
        <v>384300</v>
      </c>
      <c r="K57" s="347"/>
      <c r="L57" s="347"/>
      <c r="M57" s="347"/>
      <c r="N57" s="347"/>
    </row>
    <row r="58" spans="1:14" ht="17.399999999999999" x14ac:dyDescent="0.3">
      <c r="A58" s="684"/>
      <c r="B58" s="688"/>
      <c r="C58" s="687"/>
      <c r="D58" s="151" t="s">
        <v>358</v>
      </c>
      <c r="E58" s="346">
        <v>384300</v>
      </c>
      <c r="F58" s="347"/>
      <c r="G58" s="347"/>
      <c r="H58" s="347"/>
      <c r="I58" s="347"/>
      <c r="J58" s="347">
        <v>384300</v>
      </c>
      <c r="K58" s="347"/>
      <c r="L58" s="347"/>
      <c r="M58" s="347"/>
      <c r="N58" s="347"/>
    </row>
    <row r="59" spans="1:14" ht="17.399999999999999" x14ac:dyDescent="0.3">
      <c r="A59" s="684"/>
      <c r="B59" s="688"/>
      <c r="C59" s="687"/>
      <c r="D59" s="151" t="s">
        <v>439</v>
      </c>
      <c r="E59" s="348">
        <f>SUM(E58/E57)</f>
        <v>1</v>
      </c>
      <c r="F59" s="348"/>
      <c r="G59" s="348"/>
      <c r="H59" s="348"/>
      <c r="I59" s="348"/>
      <c r="J59" s="348">
        <f>SUM(J58/J57)</f>
        <v>1</v>
      </c>
      <c r="K59" s="347"/>
      <c r="L59" s="347"/>
      <c r="M59" s="347"/>
      <c r="N59" s="347"/>
    </row>
    <row r="60" spans="1:14" ht="17.399999999999999" x14ac:dyDescent="0.3">
      <c r="A60" s="684">
        <v>14</v>
      </c>
      <c r="B60" s="688" t="s">
        <v>149</v>
      </c>
      <c r="C60" s="687" t="s">
        <v>22</v>
      </c>
      <c r="D60" s="151" t="s">
        <v>437</v>
      </c>
      <c r="E60" s="346">
        <f t="shared" si="0"/>
        <v>200000</v>
      </c>
      <c r="F60" s="347"/>
      <c r="G60" s="347"/>
      <c r="H60" s="347"/>
      <c r="I60" s="347"/>
      <c r="J60" s="347">
        <v>200000</v>
      </c>
      <c r="K60" s="347"/>
      <c r="L60" s="347"/>
      <c r="M60" s="347"/>
      <c r="N60" s="347"/>
    </row>
    <row r="61" spans="1:14" ht="17.399999999999999" x14ac:dyDescent="0.3">
      <c r="A61" s="684"/>
      <c r="B61" s="688"/>
      <c r="C61" s="687"/>
      <c r="D61" s="151" t="s">
        <v>438</v>
      </c>
      <c r="E61" s="346">
        <f t="shared" si="0"/>
        <v>0</v>
      </c>
      <c r="F61" s="347"/>
      <c r="G61" s="347"/>
      <c r="H61" s="347"/>
      <c r="I61" s="347"/>
      <c r="J61" s="347">
        <v>0</v>
      </c>
      <c r="K61" s="347"/>
      <c r="L61" s="347"/>
      <c r="M61" s="347"/>
      <c r="N61" s="347"/>
    </row>
    <row r="62" spans="1:14" ht="17.399999999999999" x14ac:dyDescent="0.3">
      <c r="A62" s="684"/>
      <c r="B62" s="688"/>
      <c r="C62" s="687"/>
      <c r="D62" s="151" t="s">
        <v>358</v>
      </c>
      <c r="E62" s="346">
        <f t="shared" si="0"/>
        <v>0</v>
      </c>
      <c r="F62" s="347"/>
      <c r="G62" s="347"/>
      <c r="H62" s="347"/>
      <c r="I62" s="347"/>
      <c r="J62" s="347"/>
      <c r="K62" s="347"/>
      <c r="L62" s="347"/>
      <c r="M62" s="347"/>
      <c r="N62" s="347"/>
    </row>
    <row r="63" spans="1:14" ht="17.399999999999999" x14ac:dyDescent="0.3">
      <c r="A63" s="684"/>
      <c r="B63" s="688"/>
      <c r="C63" s="687"/>
      <c r="D63" s="151" t="s">
        <v>439</v>
      </c>
      <c r="E63" s="348"/>
      <c r="F63" s="348"/>
      <c r="G63" s="348"/>
      <c r="H63" s="348"/>
      <c r="I63" s="348"/>
      <c r="J63" s="348"/>
      <c r="K63" s="347"/>
      <c r="L63" s="347"/>
      <c r="M63" s="347"/>
      <c r="N63" s="347"/>
    </row>
    <row r="64" spans="1:14" ht="17.399999999999999" x14ac:dyDescent="0.3">
      <c r="A64" s="684">
        <v>15</v>
      </c>
      <c r="B64" s="688" t="s">
        <v>150</v>
      </c>
      <c r="C64" s="687" t="s">
        <v>23</v>
      </c>
      <c r="D64" s="151" t="s">
        <v>437</v>
      </c>
      <c r="E64" s="346">
        <f t="shared" si="0"/>
        <v>5201147</v>
      </c>
      <c r="F64" s="347">
        <v>3233052</v>
      </c>
      <c r="G64" s="347">
        <v>720955</v>
      </c>
      <c r="H64" s="347">
        <v>411140</v>
      </c>
      <c r="I64" s="347"/>
      <c r="J64" s="347">
        <v>836000</v>
      </c>
      <c r="K64" s="347"/>
      <c r="L64" s="347"/>
      <c r="M64" s="347"/>
      <c r="N64" s="347"/>
    </row>
    <row r="65" spans="1:14" ht="17.399999999999999" x14ac:dyDescent="0.3">
      <c r="A65" s="684"/>
      <c r="B65" s="688"/>
      <c r="C65" s="687"/>
      <c r="D65" s="151" t="s">
        <v>438</v>
      </c>
      <c r="E65" s="346">
        <f t="shared" si="0"/>
        <v>5016756</v>
      </c>
      <c r="F65" s="347">
        <v>3191737</v>
      </c>
      <c r="G65" s="347">
        <v>715792</v>
      </c>
      <c r="H65" s="347">
        <v>192500</v>
      </c>
      <c r="I65" s="347"/>
      <c r="J65" s="347">
        <v>916727</v>
      </c>
      <c r="K65" s="347"/>
      <c r="L65" s="347"/>
      <c r="M65" s="347"/>
      <c r="N65" s="347"/>
    </row>
    <row r="66" spans="1:14" ht="17.399999999999999" x14ac:dyDescent="0.3">
      <c r="A66" s="684"/>
      <c r="B66" s="688"/>
      <c r="C66" s="687"/>
      <c r="D66" s="151" t="s">
        <v>358</v>
      </c>
      <c r="E66" s="346">
        <f t="shared" si="0"/>
        <v>5016756</v>
      </c>
      <c r="F66" s="347">
        <v>3191737</v>
      </c>
      <c r="G66" s="347">
        <v>715792</v>
      </c>
      <c r="H66" s="347">
        <v>192500</v>
      </c>
      <c r="I66" s="347"/>
      <c r="J66" s="347">
        <v>916727</v>
      </c>
      <c r="K66" s="347"/>
      <c r="L66" s="347"/>
      <c r="M66" s="347"/>
      <c r="N66" s="347"/>
    </row>
    <row r="67" spans="1:14" ht="17.399999999999999" x14ac:dyDescent="0.3">
      <c r="A67" s="684"/>
      <c r="B67" s="688"/>
      <c r="C67" s="687"/>
      <c r="D67" s="151" t="s">
        <v>439</v>
      </c>
      <c r="E67" s="348">
        <f>SUM(E66/E65)</f>
        <v>1</v>
      </c>
      <c r="F67" s="348">
        <f>SUM(F66/F65)</f>
        <v>1</v>
      </c>
      <c r="G67" s="348">
        <f>SUM(G66/G65)</f>
        <v>1</v>
      </c>
      <c r="H67" s="348">
        <f>SUM(H66/H65)</f>
        <v>1</v>
      </c>
      <c r="I67" s="348"/>
      <c r="J67" s="348">
        <f>SUM(J66/J65)</f>
        <v>1</v>
      </c>
      <c r="K67" s="348"/>
      <c r="L67" s="348"/>
      <c r="M67" s="348"/>
      <c r="N67" s="348"/>
    </row>
    <row r="68" spans="1:14" ht="17.399999999999999" x14ac:dyDescent="0.3">
      <c r="A68" s="684">
        <v>16</v>
      </c>
      <c r="B68" s="688" t="s">
        <v>151</v>
      </c>
      <c r="C68" s="687" t="s">
        <v>24</v>
      </c>
      <c r="D68" s="151" t="s">
        <v>437</v>
      </c>
      <c r="E68" s="346">
        <f t="shared" si="0"/>
        <v>756478</v>
      </c>
      <c r="F68" s="347">
        <v>489750</v>
      </c>
      <c r="G68" s="347">
        <v>109408</v>
      </c>
      <c r="H68" s="347">
        <v>157320</v>
      </c>
      <c r="I68" s="347">
        <v>0</v>
      </c>
      <c r="J68" s="347"/>
      <c r="K68" s="347">
        <v>0</v>
      </c>
      <c r="L68" s="347"/>
      <c r="M68" s="347"/>
      <c r="N68" s="347"/>
    </row>
    <row r="69" spans="1:14" ht="17.399999999999999" x14ac:dyDescent="0.3">
      <c r="A69" s="684"/>
      <c r="B69" s="688"/>
      <c r="C69" s="687"/>
      <c r="D69" s="151" t="s">
        <v>438</v>
      </c>
      <c r="E69" s="346">
        <f t="shared" si="0"/>
        <v>724541</v>
      </c>
      <c r="F69" s="347">
        <v>488750</v>
      </c>
      <c r="G69" s="347">
        <v>98225</v>
      </c>
      <c r="H69" s="347">
        <v>137566</v>
      </c>
      <c r="I69" s="347">
        <v>0</v>
      </c>
      <c r="J69" s="347"/>
      <c r="K69" s="347"/>
      <c r="L69" s="347"/>
      <c r="M69" s="347"/>
      <c r="N69" s="347"/>
    </row>
    <row r="70" spans="1:14" ht="17.399999999999999" x14ac:dyDescent="0.3">
      <c r="A70" s="684"/>
      <c r="B70" s="688"/>
      <c r="C70" s="687"/>
      <c r="D70" s="151" t="s">
        <v>358</v>
      </c>
      <c r="E70" s="346">
        <f t="shared" si="0"/>
        <v>724541</v>
      </c>
      <c r="F70" s="347">
        <v>488750</v>
      </c>
      <c r="G70" s="347">
        <v>98225</v>
      </c>
      <c r="H70" s="347">
        <v>137566</v>
      </c>
      <c r="I70" s="347">
        <v>0</v>
      </c>
      <c r="J70" s="347"/>
      <c r="K70" s="347"/>
      <c r="L70" s="347"/>
      <c r="M70" s="347"/>
      <c r="N70" s="347"/>
    </row>
    <row r="71" spans="1:14" ht="17.399999999999999" x14ac:dyDescent="0.3">
      <c r="A71" s="684"/>
      <c r="B71" s="688"/>
      <c r="C71" s="687"/>
      <c r="D71" s="151" t="s">
        <v>439</v>
      </c>
      <c r="E71" s="348">
        <f>SUM(E70/E69)</f>
        <v>1</v>
      </c>
      <c r="F71" s="348">
        <f>SUM(F70/F69)</f>
        <v>1</v>
      </c>
      <c r="G71" s="348">
        <f>SUM(G70/G69)</f>
        <v>1</v>
      </c>
      <c r="H71" s="348">
        <f>SUM(H70/H69)</f>
        <v>1</v>
      </c>
      <c r="I71" s="348"/>
      <c r="J71" s="348"/>
      <c r="K71" s="348"/>
      <c r="L71" s="347"/>
      <c r="M71" s="347"/>
      <c r="N71" s="347"/>
    </row>
    <row r="72" spans="1:14" ht="17.399999999999999" x14ac:dyDescent="0.3">
      <c r="A72" s="684">
        <v>17</v>
      </c>
      <c r="B72" s="688" t="s">
        <v>152</v>
      </c>
      <c r="C72" s="687" t="s">
        <v>13</v>
      </c>
      <c r="D72" s="151" t="s">
        <v>437</v>
      </c>
      <c r="E72" s="346">
        <f t="shared" si="0"/>
        <v>4209680</v>
      </c>
      <c r="F72" s="347"/>
      <c r="G72" s="347"/>
      <c r="H72" s="347">
        <v>4209680</v>
      </c>
      <c r="I72" s="347"/>
      <c r="J72" s="347"/>
      <c r="K72" s="347">
        <v>0</v>
      </c>
      <c r="L72" s="347"/>
      <c r="M72" s="347"/>
      <c r="N72" s="347"/>
    </row>
    <row r="73" spans="1:14" ht="17.399999999999999" x14ac:dyDescent="0.3">
      <c r="A73" s="684"/>
      <c r="B73" s="688"/>
      <c r="C73" s="687"/>
      <c r="D73" s="151" t="s">
        <v>438</v>
      </c>
      <c r="E73" s="346">
        <f t="shared" si="0"/>
        <v>4775143</v>
      </c>
      <c r="F73" s="347">
        <v>0</v>
      </c>
      <c r="G73" s="347"/>
      <c r="H73" s="347">
        <v>3708093</v>
      </c>
      <c r="I73" s="347"/>
      <c r="J73" s="347"/>
      <c r="K73" s="347">
        <v>1067050</v>
      </c>
      <c r="L73" s="347"/>
      <c r="M73" s="347"/>
      <c r="N73" s="347"/>
    </row>
    <row r="74" spans="1:14" ht="17.399999999999999" x14ac:dyDescent="0.3">
      <c r="A74" s="684"/>
      <c r="B74" s="688"/>
      <c r="C74" s="687"/>
      <c r="D74" s="151" t="s">
        <v>358</v>
      </c>
      <c r="E74" s="346">
        <f t="shared" si="0"/>
        <v>4775143</v>
      </c>
      <c r="F74" s="347"/>
      <c r="G74" s="347"/>
      <c r="H74" s="347">
        <v>3708093</v>
      </c>
      <c r="I74" s="347"/>
      <c r="J74" s="347"/>
      <c r="K74" s="347">
        <v>1067050</v>
      </c>
      <c r="L74" s="347"/>
      <c r="M74" s="347"/>
      <c r="N74" s="347"/>
    </row>
    <row r="75" spans="1:14" ht="17.399999999999999" x14ac:dyDescent="0.3">
      <c r="A75" s="684"/>
      <c r="B75" s="688"/>
      <c r="C75" s="687"/>
      <c r="D75" s="151" t="s">
        <v>439</v>
      </c>
      <c r="E75" s="348">
        <f>E74/E73</f>
        <v>1</v>
      </c>
      <c r="F75" s="348"/>
      <c r="G75" s="348"/>
      <c r="H75" s="348">
        <f>H74/H73</f>
        <v>1</v>
      </c>
      <c r="I75" s="348"/>
      <c r="J75" s="348"/>
      <c r="K75" s="348">
        <f>K74/K73</f>
        <v>1</v>
      </c>
      <c r="L75" s="348"/>
      <c r="M75" s="348"/>
      <c r="N75" s="348"/>
    </row>
    <row r="76" spans="1:14" ht="17.399999999999999" x14ac:dyDescent="0.3">
      <c r="A76" s="684">
        <v>18</v>
      </c>
      <c r="B76" s="688" t="s">
        <v>153</v>
      </c>
      <c r="C76" s="687" t="s">
        <v>25</v>
      </c>
      <c r="D76" s="151" t="s">
        <v>437</v>
      </c>
      <c r="E76" s="346">
        <f t="shared" si="0"/>
        <v>3387000</v>
      </c>
      <c r="F76" s="347"/>
      <c r="G76" s="347"/>
      <c r="H76" s="347"/>
      <c r="I76" s="347"/>
      <c r="J76" s="347">
        <v>3387000</v>
      </c>
      <c r="K76" s="347"/>
      <c r="L76" s="347"/>
      <c r="M76" s="347"/>
      <c r="N76" s="347"/>
    </row>
    <row r="77" spans="1:14" ht="17.399999999999999" x14ac:dyDescent="0.3">
      <c r="A77" s="684"/>
      <c r="B77" s="688"/>
      <c r="C77" s="687"/>
      <c r="D77" s="151" t="s">
        <v>438</v>
      </c>
      <c r="E77" s="346">
        <f t="shared" si="0"/>
        <v>6348524</v>
      </c>
      <c r="F77" s="347"/>
      <c r="G77" s="347"/>
      <c r="H77" s="347"/>
      <c r="I77" s="347"/>
      <c r="J77" s="347">
        <v>6348524</v>
      </c>
      <c r="K77" s="347"/>
      <c r="L77" s="347"/>
      <c r="M77" s="347"/>
      <c r="N77" s="347"/>
    </row>
    <row r="78" spans="1:14" ht="17.399999999999999" x14ac:dyDescent="0.3">
      <c r="A78" s="684"/>
      <c r="B78" s="688"/>
      <c r="C78" s="687"/>
      <c r="D78" s="151" t="s">
        <v>358</v>
      </c>
      <c r="E78" s="346">
        <f t="shared" si="0"/>
        <v>6348524</v>
      </c>
      <c r="F78" s="347"/>
      <c r="G78" s="347"/>
      <c r="H78" s="347"/>
      <c r="I78" s="347"/>
      <c r="J78" s="347">
        <v>6348524</v>
      </c>
      <c r="K78" s="347"/>
      <c r="L78" s="347"/>
      <c r="M78" s="347"/>
      <c r="N78" s="347"/>
    </row>
    <row r="79" spans="1:14" ht="17.399999999999999" x14ac:dyDescent="0.3">
      <c r="A79" s="684"/>
      <c r="B79" s="688"/>
      <c r="C79" s="687"/>
      <c r="D79" s="151" t="s">
        <v>439</v>
      </c>
      <c r="E79" s="348">
        <f>SUM(E78/E77)</f>
        <v>1</v>
      </c>
      <c r="F79" s="348"/>
      <c r="G79" s="348"/>
      <c r="H79" s="348"/>
      <c r="I79" s="348"/>
      <c r="J79" s="348">
        <f>SUM(J78/J77)</f>
        <v>1</v>
      </c>
      <c r="K79" s="347"/>
      <c r="L79" s="347"/>
      <c r="M79" s="347"/>
      <c r="N79" s="347"/>
    </row>
    <row r="80" spans="1:14" ht="17.399999999999999" x14ac:dyDescent="0.3">
      <c r="A80" s="145"/>
      <c r="B80" s="688" t="s">
        <v>440</v>
      </c>
      <c r="C80" s="687" t="s">
        <v>867</v>
      </c>
      <c r="D80" s="151" t="s">
        <v>437</v>
      </c>
      <c r="E80" s="346">
        <f>SUM(F80:N80)</f>
        <v>0</v>
      </c>
      <c r="F80" s="347"/>
      <c r="G80" s="347"/>
      <c r="H80" s="347"/>
      <c r="I80" s="347"/>
      <c r="J80" s="347"/>
      <c r="K80" s="347"/>
      <c r="L80" s="347"/>
      <c r="M80" s="347"/>
      <c r="N80" s="347"/>
    </row>
    <row r="81" spans="1:14" ht="17.399999999999999" x14ac:dyDescent="0.3">
      <c r="A81" s="145"/>
      <c r="B81" s="688"/>
      <c r="C81" s="687"/>
      <c r="D81" s="151" t="s">
        <v>438</v>
      </c>
      <c r="E81" s="346"/>
      <c r="F81" s="347"/>
      <c r="G81" s="347"/>
      <c r="H81" s="347"/>
      <c r="I81" s="347"/>
      <c r="J81" s="347"/>
      <c r="K81" s="347"/>
      <c r="L81" s="347"/>
      <c r="M81" s="347"/>
      <c r="N81" s="347"/>
    </row>
    <row r="82" spans="1:14" ht="17.399999999999999" x14ac:dyDescent="0.3">
      <c r="A82" s="145"/>
      <c r="B82" s="688"/>
      <c r="C82" s="687"/>
      <c r="D82" s="151" t="s">
        <v>358</v>
      </c>
      <c r="E82" s="346"/>
      <c r="F82" s="347"/>
      <c r="G82" s="347"/>
      <c r="H82" s="347"/>
      <c r="I82" s="347"/>
      <c r="J82" s="347"/>
      <c r="K82" s="347"/>
      <c r="L82" s="347"/>
      <c r="M82" s="347"/>
      <c r="N82" s="347"/>
    </row>
    <row r="83" spans="1:14" ht="17.399999999999999" x14ac:dyDescent="0.3">
      <c r="A83" s="145"/>
      <c r="B83" s="688"/>
      <c r="C83" s="687"/>
      <c r="D83" s="151" t="s">
        <v>439</v>
      </c>
      <c r="E83" s="348"/>
      <c r="F83" s="348"/>
      <c r="G83" s="348"/>
      <c r="H83" s="348"/>
      <c r="I83" s="348"/>
      <c r="J83" s="348"/>
      <c r="K83" s="347"/>
      <c r="L83" s="347"/>
      <c r="M83" s="347"/>
      <c r="N83" s="347"/>
    </row>
    <row r="84" spans="1:14" ht="17.399999999999999" x14ac:dyDescent="0.3">
      <c r="A84" s="684">
        <v>19</v>
      </c>
      <c r="B84" s="688" t="s">
        <v>154</v>
      </c>
      <c r="C84" s="687" t="s">
        <v>26</v>
      </c>
      <c r="D84" s="151" t="s">
        <v>437</v>
      </c>
      <c r="E84" s="346">
        <f t="shared" si="0"/>
        <v>50000</v>
      </c>
      <c r="F84" s="347"/>
      <c r="G84" s="347"/>
      <c r="H84" s="347"/>
      <c r="I84" s="347">
        <v>50000</v>
      </c>
      <c r="J84" s="347"/>
      <c r="K84" s="347"/>
      <c r="L84" s="347"/>
      <c r="M84" s="347"/>
      <c r="N84" s="347"/>
    </row>
    <row r="85" spans="1:14" ht="17.399999999999999" x14ac:dyDescent="0.3">
      <c r="A85" s="684"/>
      <c r="B85" s="688"/>
      <c r="C85" s="687"/>
      <c r="D85" s="151" t="s">
        <v>438</v>
      </c>
      <c r="E85" s="346">
        <f t="shared" si="0"/>
        <v>0</v>
      </c>
      <c r="F85" s="347"/>
      <c r="G85" s="347"/>
      <c r="H85" s="347"/>
      <c r="I85" s="347"/>
      <c r="J85" s="347"/>
      <c r="K85" s="347"/>
      <c r="L85" s="347"/>
      <c r="M85" s="347"/>
      <c r="N85" s="347"/>
    </row>
    <row r="86" spans="1:14" ht="17.399999999999999" x14ac:dyDescent="0.3">
      <c r="A86" s="684"/>
      <c r="B86" s="688"/>
      <c r="C86" s="687"/>
      <c r="D86" s="151" t="s">
        <v>358</v>
      </c>
      <c r="E86" s="346">
        <f t="shared" si="0"/>
        <v>0</v>
      </c>
      <c r="F86" s="347"/>
      <c r="G86" s="347"/>
      <c r="H86" s="347"/>
      <c r="I86" s="347"/>
      <c r="J86" s="347"/>
      <c r="K86" s="347"/>
      <c r="L86" s="347"/>
      <c r="M86" s="347"/>
      <c r="N86" s="347"/>
    </row>
    <row r="87" spans="1:14" ht="17.399999999999999" x14ac:dyDescent="0.3">
      <c r="A87" s="684"/>
      <c r="B87" s="688"/>
      <c r="C87" s="687"/>
      <c r="D87" s="151" t="s">
        <v>439</v>
      </c>
      <c r="E87" s="348"/>
      <c r="F87" s="348"/>
      <c r="G87" s="348"/>
      <c r="H87" s="348"/>
      <c r="I87" s="348"/>
      <c r="J87" s="347"/>
      <c r="K87" s="347"/>
      <c r="L87" s="347"/>
      <c r="M87" s="347"/>
      <c r="N87" s="347"/>
    </row>
    <row r="88" spans="1:14" ht="17.399999999999999" x14ac:dyDescent="0.3">
      <c r="A88" s="684">
        <v>21</v>
      </c>
      <c r="B88" s="688" t="s">
        <v>863</v>
      </c>
      <c r="C88" s="684" t="s">
        <v>864</v>
      </c>
      <c r="D88" s="151" t="s">
        <v>437</v>
      </c>
      <c r="E88" s="346">
        <f t="shared" si="0"/>
        <v>20202311</v>
      </c>
      <c r="F88" s="346">
        <v>2594250</v>
      </c>
      <c r="G88" s="346">
        <v>559545</v>
      </c>
      <c r="H88" s="346">
        <v>17048516</v>
      </c>
      <c r="I88" s="346"/>
      <c r="J88" s="346"/>
      <c r="K88" s="346"/>
      <c r="L88" s="346"/>
      <c r="M88" s="346"/>
      <c r="N88" s="346"/>
    </row>
    <row r="89" spans="1:14" ht="17.399999999999999" x14ac:dyDescent="0.3">
      <c r="A89" s="684"/>
      <c r="B89" s="688"/>
      <c r="C89" s="684"/>
      <c r="D89" s="151" t="s">
        <v>438</v>
      </c>
      <c r="E89" s="346">
        <f t="shared" si="0"/>
        <v>20736476</v>
      </c>
      <c r="F89" s="346">
        <v>2848545</v>
      </c>
      <c r="G89" s="346">
        <v>641873</v>
      </c>
      <c r="H89" s="346">
        <v>17167518</v>
      </c>
      <c r="I89" s="346"/>
      <c r="J89" s="346"/>
      <c r="K89" s="346">
        <v>78540</v>
      </c>
      <c r="L89" s="346"/>
      <c r="M89" s="346"/>
      <c r="N89" s="346"/>
    </row>
    <row r="90" spans="1:14" ht="17.399999999999999" x14ac:dyDescent="0.3">
      <c r="A90" s="684"/>
      <c r="B90" s="688"/>
      <c r="C90" s="684"/>
      <c r="D90" s="151" t="s">
        <v>358</v>
      </c>
      <c r="E90" s="346">
        <f t="shared" si="0"/>
        <v>20736476</v>
      </c>
      <c r="F90" s="346">
        <v>2848545</v>
      </c>
      <c r="G90" s="346">
        <v>641873</v>
      </c>
      <c r="H90" s="346">
        <v>17167518</v>
      </c>
      <c r="I90" s="346"/>
      <c r="J90" s="346"/>
      <c r="K90" s="346">
        <v>78540</v>
      </c>
      <c r="L90" s="346"/>
      <c r="M90" s="346"/>
      <c r="N90" s="346"/>
    </row>
    <row r="91" spans="1:14" ht="17.399999999999999" x14ac:dyDescent="0.3">
      <c r="A91" s="684"/>
      <c r="B91" s="688"/>
      <c r="C91" s="684"/>
      <c r="D91" s="151" t="s">
        <v>439</v>
      </c>
      <c r="E91" s="348">
        <f>SUM(E90/E89)</f>
        <v>1</v>
      </c>
      <c r="F91" s="348">
        <f>SUM(F90/F89)</f>
        <v>1</v>
      </c>
      <c r="G91" s="348">
        <f>SUM(G90/G89)</f>
        <v>1</v>
      </c>
      <c r="H91" s="348">
        <f>SUM(H90/H89)</f>
        <v>1</v>
      </c>
      <c r="I91" s="346"/>
      <c r="J91" s="346"/>
      <c r="K91" s="346"/>
      <c r="L91" s="346"/>
      <c r="M91" s="346"/>
      <c r="N91" s="346"/>
    </row>
    <row r="92" spans="1:14" ht="17.399999999999999" x14ac:dyDescent="0.3">
      <c r="A92" s="684">
        <v>23</v>
      </c>
      <c r="B92" s="687">
        <v>101231</v>
      </c>
      <c r="C92" s="687" t="s">
        <v>868</v>
      </c>
      <c r="D92" s="151" t="s">
        <v>437</v>
      </c>
      <c r="E92" s="346">
        <f t="shared" si="0"/>
        <v>0</v>
      </c>
      <c r="F92" s="347"/>
      <c r="G92" s="347"/>
      <c r="H92" s="347"/>
      <c r="I92" s="347">
        <v>0</v>
      </c>
      <c r="J92" s="347"/>
      <c r="K92" s="347"/>
      <c r="L92" s="347"/>
      <c r="M92" s="347"/>
      <c r="N92" s="347"/>
    </row>
    <row r="93" spans="1:14" ht="17.399999999999999" x14ac:dyDescent="0.3">
      <c r="A93" s="684"/>
      <c r="B93" s="687"/>
      <c r="C93" s="687"/>
      <c r="D93" s="151" t="s">
        <v>438</v>
      </c>
      <c r="E93" s="346">
        <f t="shared" si="0"/>
        <v>0</v>
      </c>
      <c r="F93" s="347"/>
      <c r="G93" s="347"/>
      <c r="H93" s="347"/>
      <c r="I93" s="347"/>
      <c r="J93" s="347"/>
      <c r="K93" s="347"/>
      <c r="L93" s="347"/>
      <c r="M93" s="347"/>
      <c r="N93" s="347"/>
    </row>
    <row r="94" spans="1:14" ht="17.399999999999999" x14ac:dyDescent="0.3">
      <c r="A94" s="684"/>
      <c r="B94" s="687"/>
      <c r="C94" s="687"/>
      <c r="D94" s="151" t="s">
        <v>358</v>
      </c>
      <c r="E94" s="346">
        <f t="shared" si="0"/>
        <v>0</v>
      </c>
      <c r="F94" s="347"/>
      <c r="G94" s="347"/>
      <c r="H94" s="347"/>
      <c r="I94" s="347"/>
      <c r="J94" s="347"/>
      <c r="K94" s="347"/>
      <c r="L94" s="347"/>
      <c r="M94" s="347"/>
      <c r="N94" s="347"/>
    </row>
    <row r="95" spans="1:14" ht="17.399999999999999" x14ac:dyDescent="0.3">
      <c r="A95" s="684"/>
      <c r="B95" s="687"/>
      <c r="C95" s="687"/>
      <c r="D95" s="151" t="s">
        <v>439</v>
      </c>
      <c r="E95" s="348"/>
      <c r="F95" s="348"/>
      <c r="G95" s="348"/>
      <c r="H95" s="348"/>
      <c r="I95" s="348"/>
      <c r="J95" s="347"/>
      <c r="K95" s="347"/>
      <c r="L95" s="347"/>
      <c r="M95" s="347"/>
      <c r="N95" s="347"/>
    </row>
    <row r="96" spans="1:14" ht="17.399999999999999" x14ac:dyDescent="0.3">
      <c r="A96" s="684">
        <v>24</v>
      </c>
      <c r="B96" s="687">
        <v>103010</v>
      </c>
      <c r="C96" s="687" t="s">
        <v>27</v>
      </c>
      <c r="D96" s="151" t="s">
        <v>437</v>
      </c>
      <c r="E96" s="346"/>
      <c r="F96" s="347"/>
      <c r="G96" s="347"/>
      <c r="H96" s="347"/>
      <c r="I96" s="347"/>
      <c r="J96" s="347"/>
      <c r="K96" s="347"/>
      <c r="L96" s="347"/>
      <c r="M96" s="347"/>
      <c r="N96" s="347"/>
    </row>
    <row r="97" spans="1:14" ht="17.399999999999999" x14ac:dyDescent="0.3">
      <c r="A97" s="684"/>
      <c r="B97" s="687"/>
      <c r="C97" s="687"/>
      <c r="D97" s="151" t="s">
        <v>438</v>
      </c>
      <c r="E97" s="346">
        <f t="shared" si="0"/>
        <v>0</v>
      </c>
      <c r="F97" s="347"/>
      <c r="G97" s="347"/>
      <c r="H97" s="347"/>
      <c r="I97" s="347"/>
      <c r="J97" s="347"/>
      <c r="K97" s="347"/>
      <c r="L97" s="347"/>
      <c r="M97" s="347"/>
      <c r="N97" s="347"/>
    </row>
    <row r="98" spans="1:14" ht="17.399999999999999" x14ac:dyDescent="0.3">
      <c r="A98" s="684"/>
      <c r="B98" s="687"/>
      <c r="C98" s="687"/>
      <c r="D98" s="151" t="s">
        <v>358</v>
      </c>
      <c r="E98" s="346">
        <f t="shared" si="0"/>
        <v>0</v>
      </c>
      <c r="F98" s="347"/>
      <c r="G98" s="347"/>
      <c r="H98" s="347"/>
      <c r="I98" s="347"/>
      <c r="J98" s="347"/>
      <c r="K98" s="347"/>
      <c r="L98" s="347"/>
      <c r="M98" s="347"/>
      <c r="N98" s="347"/>
    </row>
    <row r="99" spans="1:14" ht="17.399999999999999" x14ac:dyDescent="0.3">
      <c r="A99" s="684"/>
      <c r="B99" s="687"/>
      <c r="C99" s="687"/>
      <c r="D99" s="151" t="s">
        <v>439</v>
      </c>
      <c r="E99" s="348"/>
      <c r="F99" s="348"/>
      <c r="G99" s="348"/>
      <c r="H99" s="348"/>
      <c r="I99" s="348"/>
      <c r="J99" s="347"/>
      <c r="K99" s="347"/>
      <c r="L99" s="347"/>
      <c r="M99" s="347"/>
      <c r="N99" s="347"/>
    </row>
    <row r="100" spans="1:14" ht="17.399999999999999" x14ac:dyDescent="0.3">
      <c r="A100" s="684">
        <v>25</v>
      </c>
      <c r="B100" s="687">
        <v>104042</v>
      </c>
      <c r="C100" s="687" t="s">
        <v>28</v>
      </c>
      <c r="D100" s="151" t="s">
        <v>437</v>
      </c>
      <c r="E100" s="346">
        <v>525884</v>
      </c>
      <c r="F100" s="347"/>
      <c r="G100" s="347"/>
      <c r="H100" s="347"/>
      <c r="I100" s="347"/>
      <c r="J100" s="346">
        <v>525884</v>
      </c>
      <c r="K100" s="347"/>
      <c r="L100" s="347"/>
      <c r="M100" s="347"/>
      <c r="N100" s="347"/>
    </row>
    <row r="101" spans="1:14" ht="17.399999999999999" x14ac:dyDescent="0.3">
      <c r="A101" s="684"/>
      <c r="B101" s="687"/>
      <c r="C101" s="687"/>
      <c r="D101" s="151" t="s">
        <v>438</v>
      </c>
      <c r="E101" s="346">
        <v>525884</v>
      </c>
      <c r="F101" s="347"/>
      <c r="G101" s="347"/>
      <c r="H101" s="347"/>
      <c r="I101" s="347"/>
      <c r="J101" s="346">
        <v>525884</v>
      </c>
      <c r="K101" s="347"/>
      <c r="L101" s="347"/>
      <c r="M101" s="347"/>
      <c r="N101" s="347"/>
    </row>
    <row r="102" spans="1:14" ht="17.399999999999999" x14ac:dyDescent="0.3">
      <c r="A102" s="684"/>
      <c r="B102" s="687"/>
      <c r="C102" s="687"/>
      <c r="D102" s="151" t="s">
        <v>358</v>
      </c>
      <c r="E102" s="346">
        <v>525884</v>
      </c>
      <c r="F102" s="347"/>
      <c r="G102" s="347"/>
      <c r="H102" s="347"/>
      <c r="I102" s="347"/>
      <c r="J102" s="346">
        <v>525884</v>
      </c>
      <c r="K102" s="347"/>
      <c r="L102" s="347"/>
      <c r="M102" s="347"/>
      <c r="N102" s="347"/>
    </row>
    <row r="103" spans="1:14" ht="17.399999999999999" x14ac:dyDescent="0.3">
      <c r="A103" s="684"/>
      <c r="B103" s="687"/>
      <c r="C103" s="687"/>
      <c r="D103" s="151" t="s">
        <v>439</v>
      </c>
      <c r="E103" s="348">
        <f>SUM(E102/E101)</f>
        <v>1</v>
      </c>
      <c r="F103" s="348"/>
      <c r="G103" s="348"/>
      <c r="H103" s="348"/>
      <c r="I103" s="348"/>
      <c r="J103" s="348">
        <f>SUM(J102/J101)</f>
        <v>1</v>
      </c>
      <c r="K103" s="347"/>
      <c r="L103" s="347"/>
      <c r="M103" s="347"/>
      <c r="N103" s="347"/>
    </row>
    <row r="104" spans="1:14" s="150" customFormat="1" ht="17.399999999999999" x14ac:dyDescent="0.3">
      <c r="A104" s="684">
        <v>26</v>
      </c>
      <c r="B104" s="687">
        <v>104051</v>
      </c>
      <c r="C104" s="687" t="s">
        <v>29</v>
      </c>
      <c r="D104" s="151" t="s">
        <v>437</v>
      </c>
      <c r="E104" s="346">
        <v>276120</v>
      </c>
      <c r="F104" s="347"/>
      <c r="G104" s="347"/>
      <c r="H104" s="347"/>
      <c r="I104" s="347">
        <v>276120</v>
      </c>
      <c r="J104" s="347"/>
      <c r="K104" s="347"/>
      <c r="L104" s="347"/>
      <c r="M104" s="347"/>
      <c r="N104" s="347"/>
    </row>
    <row r="105" spans="1:14" s="150" customFormat="1" ht="17.399999999999999" x14ac:dyDescent="0.3">
      <c r="A105" s="684"/>
      <c r="B105" s="687"/>
      <c r="C105" s="687"/>
      <c r="D105" s="151" t="s">
        <v>438</v>
      </c>
      <c r="E105" s="346">
        <v>325920</v>
      </c>
      <c r="F105" s="347"/>
      <c r="G105" s="347"/>
      <c r="H105" s="347"/>
      <c r="I105" s="347">
        <v>325920</v>
      </c>
      <c r="J105" s="347"/>
      <c r="K105" s="347"/>
      <c r="L105" s="347"/>
      <c r="M105" s="347"/>
      <c r="N105" s="347"/>
    </row>
    <row r="106" spans="1:14" s="150" customFormat="1" ht="17.399999999999999" x14ac:dyDescent="0.3">
      <c r="A106" s="684"/>
      <c r="B106" s="687"/>
      <c r="C106" s="687"/>
      <c r="D106" s="151" t="s">
        <v>358</v>
      </c>
      <c r="E106" s="346">
        <v>325920</v>
      </c>
      <c r="F106" s="347"/>
      <c r="G106" s="347"/>
      <c r="H106" s="347"/>
      <c r="I106" s="347">
        <v>325920</v>
      </c>
      <c r="J106" s="347"/>
      <c r="K106" s="347"/>
      <c r="L106" s="347"/>
      <c r="M106" s="347"/>
      <c r="N106" s="347"/>
    </row>
    <row r="107" spans="1:14" s="150" customFormat="1" ht="17.399999999999999" x14ac:dyDescent="0.3">
      <c r="A107" s="684"/>
      <c r="B107" s="687"/>
      <c r="C107" s="687"/>
      <c r="D107" s="151" t="s">
        <v>439</v>
      </c>
      <c r="E107" s="348">
        <f>SUM(E106/E105)</f>
        <v>1</v>
      </c>
      <c r="F107" s="348"/>
      <c r="G107" s="348"/>
      <c r="H107" s="348"/>
      <c r="I107" s="348">
        <f>SUM(I106/I105)</f>
        <v>1</v>
      </c>
      <c r="J107" s="347"/>
      <c r="K107" s="347"/>
      <c r="L107" s="347"/>
      <c r="M107" s="347"/>
      <c r="N107" s="347"/>
    </row>
    <row r="108" spans="1:14" s="150" customFormat="1" ht="17.399999999999999" x14ac:dyDescent="0.3">
      <c r="A108" s="684">
        <v>27</v>
      </c>
      <c r="B108" s="687">
        <v>105020</v>
      </c>
      <c r="C108" s="687" t="s">
        <v>30</v>
      </c>
      <c r="D108" s="151" t="s">
        <v>437</v>
      </c>
      <c r="E108" s="346">
        <f t="shared" si="0"/>
        <v>0</v>
      </c>
      <c r="F108" s="347"/>
      <c r="G108" s="347"/>
      <c r="H108" s="347"/>
      <c r="I108" s="347"/>
      <c r="J108" s="347"/>
      <c r="K108" s="347"/>
      <c r="L108" s="347"/>
      <c r="M108" s="347"/>
      <c r="N108" s="347"/>
    </row>
    <row r="109" spans="1:14" s="150" customFormat="1" ht="17.399999999999999" x14ac:dyDescent="0.3">
      <c r="A109" s="684"/>
      <c r="B109" s="687"/>
      <c r="C109" s="687"/>
      <c r="D109" s="151" t="s">
        <v>438</v>
      </c>
      <c r="E109" s="346">
        <f>I109</f>
        <v>0</v>
      </c>
      <c r="F109" s="347"/>
      <c r="G109" s="347"/>
      <c r="H109" s="347"/>
      <c r="I109" s="347"/>
      <c r="J109" s="347"/>
      <c r="K109" s="347"/>
      <c r="L109" s="347"/>
      <c r="M109" s="347"/>
      <c r="N109" s="347"/>
    </row>
    <row r="110" spans="1:14" s="150" customFormat="1" ht="17.399999999999999" x14ac:dyDescent="0.3">
      <c r="A110" s="684"/>
      <c r="B110" s="687"/>
      <c r="C110" s="687"/>
      <c r="D110" s="151" t="s">
        <v>358</v>
      </c>
      <c r="E110" s="346">
        <f t="shared" si="0"/>
        <v>0</v>
      </c>
      <c r="F110" s="347"/>
      <c r="G110" s="347"/>
      <c r="H110" s="347"/>
      <c r="I110" s="347"/>
      <c r="J110" s="347"/>
      <c r="K110" s="347"/>
      <c r="L110" s="347"/>
      <c r="M110" s="347"/>
      <c r="N110" s="347"/>
    </row>
    <row r="111" spans="1:14" s="150" customFormat="1" ht="17.399999999999999" x14ac:dyDescent="0.3">
      <c r="A111" s="684"/>
      <c r="B111" s="687"/>
      <c r="C111" s="687"/>
      <c r="D111" s="151" t="s">
        <v>439</v>
      </c>
      <c r="E111" s="348"/>
      <c r="F111" s="348"/>
      <c r="G111" s="348"/>
      <c r="H111" s="348"/>
      <c r="I111" s="348"/>
      <c r="J111" s="347"/>
      <c r="K111" s="347"/>
      <c r="L111" s="347"/>
      <c r="M111" s="347"/>
      <c r="N111" s="347"/>
    </row>
    <row r="112" spans="1:14" s="150" customFormat="1" ht="17.399999999999999" x14ac:dyDescent="0.3">
      <c r="A112" s="684">
        <v>28</v>
      </c>
      <c r="B112" s="687">
        <v>107051</v>
      </c>
      <c r="C112" s="687" t="s">
        <v>31</v>
      </c>
      <c r="D112" s="151" t="s">
        <v>437</v>
      </c>
      <c r="E112" s="346">
        <f t="shared" si="0"/>
        <v>5997588</v>
      </c>
      <c r="F112" s="347"/>
      <c r="G112" s="347"/>
      <c r="H112" s="346">
        <v>5997588</v>
      </c>
      <c r="I112" s="346"/>
      <c r="J112" s="346"/>
      <c r="K112" s="347"/>
      <c r="L112" s="347"/>
      <c r="M112" s="347"/>
      <c r="N112" s="347"/>
    </row>
    <row r="113" spans="1:14" s="150" customFormat="1" ht="17.399999999999999" x14ac:dyDescent="0.3">
      <c r="A113" s="684"/>
      <c r="B113" s="687"/>
      <c r="C113" s="687"/>
      <c r="D113" s="151" t="s">
        <v>438</v>
      </c>
      <c r="E113" s="346">
        <f t="shared" si="0"/>
        <v>6154155</v>
      </c>
      <c r="F113" s="347"/>
      <c r="G113" s="347"/>
      <c r="H113" s="346">
        <v>6154155</v>
      </c>
      <c r="I113" s="346"/>
      <c r="J113" s="346"/>
      <c r="K113" s="347"/>
      <c r="L113" s="347"/>
      <c r="M113" s="347"/>
      <c r="N113" s="347"/>
    </row>
    <row r="114" spans="1:14" s="150" customFormat="1" ht="17.399999999999999" x14ac:dyDescent="0.3">
      <c r="A114" s="684"/>
      <c r="B114" s="687"/>
      <c r="C114" s="687"/>
      <c r="D114" s="151" t="s">
        <v>358</v>
      </c>
      <c r="E114" s="346">
        <f t="shared" si="0"/>
        <v>6154155</v>
      </c>
      <c r="F114" s="347"/>
      <c r="G114" s="347"/>
      <c r="H114" s="347">
        <v>6154155</v>
      </c>
      <c r="I114" s="346"/>
      <c r="J114" s="346"/>
      <c r="K114" s="347"/>
      <c r="L114" s="347"/>
      <c r="M114" s="347"/>
      <c r="N114" s="347"/>
    </row>
    <row r="115" spans="1:14" s="150" customFormat="1" ht="17.399999999999999" x14ac:dyDescent="0.3">
      <c r="A115" s="684"/>
      <c r="B115" s="687"/>
      <c r="C115" s="687"/>
      <c r="D115" s="151" t="s">
        <v>439</v>
      </c>
      <c r="E115" s="348">
        <f>SUM(E114/E113)</f>
        <v>1</v>
      </c>
      <c r="F115" s="348"/>
      <c r="G115" s="348"/>
      <c r="H115" s="348">
        <v>1</v>
      </c>
      <c r="I115" s="348"/>
      <c r="J115" s="348"/>
      <c r="K115" s="347"/>
      <c r="L115" s="347"/>
      <c r="M115" s="347"/>
      <c r="N115" s="347"/>
    </row>
    <row r="116" spans="1:14" s="150" customFormat="1" ht="17.399999999999999" x14ac:dyDescent="0.3">
      <c r="A116" s="684">
        <v>29</v>
      </c>
      <c r="B116" s="687">
        <v>107052</v>
      </c>
      <c r="C116" s="687" t="s">
        <v>32</v>
      </c>
      <c r="D116" s="151" t="s">
        <v>437</v>
      </c>
      <c r="E116" s="346">
        <f t="shared" si="0"/>
        <v>3303395</v>
      </c>
      <c r="F116" s="347">
        <v>2719976</v>
      </c>
      <c r="G116" s="347">
        <v>561719</v>
      </c>
      <c r="H116" s="347">
        <v>21700</v>
      </c>
      <c r="I116" s="346"/>
      <c r="J116" s="346"/>
      <c r="K116" s="347"/>
      <c r="L116" s="347"/>
      <c r="M116" s="347"/>
      <c r="N116" s="347"/>
    </row>
    <row r="117" spans="1:14" s="150" customFormat="1" ht="17.399999999999999" x14ac:dyDescent="0.3">
      <c r="A117" s="684"/>
      <c r="B117" s="687"/>
      <c r="C117" s="687"/>
      <c r="D117" s="151" t="s">
        <v>438</v>
      </c>
      <c r="E117" s="346">
        <f t="shared" si="0"/>
        <v>3361773</v>
      </c>
      <c r="F117" s="347">
        <v>2724376</v>
      </c>
      <c r="G117" s="347">
        <v>617397</v>
      </c>
      <c r="H117" s="347">
        <v>20000</v>
      </c>
      <c r="I117" s="346"/>
      <c r="J117" s="346"/>
      <c r="K117" s="347"/>
      <c r="L117" s="347"/>
      <c r="M117" s="347"/>
      <c r="N117" s="347"/>
    </row>
    <row r="118" spans="1:14" s="150" customFormat="1" ht="17.399999999999999" x14ac:dyDescent="0.3">
      <c r="A118" s="684"/>
      <c r="B118" s="687"/>
      <c r="C118" s="687"/>
      <c r="D118" s="151" t="s">
        <v>358</v>
      </c>
      <c r="E118" s="346">
        <f t="shared" si="0"/>
        <v>3361773</v>
      </c>
      <c r="F118" s="347">
        <v>2724376</v>
      </c>
      <c r="G118" s="347">
        <v>617397</v>
      </c>
      <c r="H118" s="347">
        <v>20000</v>
      </c>
      <c r="I118" s="346"/>
      <c r="J118" s="346"/>
      <c r="K118" s="347"/>
      <c r="L118" s="347"/>
      <c r="M118" s="347"/>
      <c r="N118" s="347"/>
    </row>
    <row r="119" spans="1:14" s="150" customFormat="1" ht="17.399999999999999" x14ac:dyDescent="0.3">
      <c r="A119" s="684"/>
      <c r="B119" s="687"/>
      <c r="C119" s="687"/>
      <c r="D119" s="151" t="s">
        <v>439</v>
      </c>
      <c r="E119" s="348">
        <f>SUM(E118/E117)</f>
        <v>1</v>
      </c>
      <c r="F119" s="348"/>
      <c r="G119" s="348"/>
      <c r="H119" s="348">
        <v>1</v>
      </c>
      <c r="I119" s="348"/>
      <c r="J119" s="348"/>
      <c r="K119" s="347"/>
      <c r="L119" s="347"/>
      <c r="M119" s="347"/>
      <c r="N119" s="347"/>
    </row>
    <row r="120" spans="1:14" s="150" customFormat="1" ht="17.399999999999999" x14ac:dyDescent="0.3">
      <c r="A120" s="684">
        <v>30</v>
      </c>
      <c r="B120" s="687">
        <v>107054</v>
      </c>
      <c r="C120" s="687" t="s">
        <v>33</v>
      </c>
      <c r="D120" s="151" t="s">
        <v>437</v>
      </c>
      <c r="E120" s="346">
        <f t="shared" si="0"/>
        <v>0</v>
      </c>
      <c r="F120" s="347"/>
      <c r="G120" s="347"/>
      <c r="H120" s="347"/>
      <c r="I120" s="346"/>
      <c r="J120" s="346"/>
      <c r="K120" s="347"/>
      <c r="L120" s="347"/>
      <c r="M120" s="347"/>
      <c r="N120" s="347"/>
    </row>
    <row r="121" spans="1:14" s="150" customFormat="1" ht="17.399999999999999" x14ac:dyDescent="0.3">
      <c r="A121" s="684"/>
      <c r="B121" s="687"/>
      <c r="C121" s="687"/>
      <c r="D121" s="151" t="s">
        <v>438</v>
      </c>
      <c r="E121" s="346"/>
      <c r="F121" s="347"/>
      <c r="G121" s="347"/>
      <c r="H121" s="347"/>
      <c r="I121" s="346"/>
      <c r="J121" s="346"/>
      <c r="K121" s="347"/>
      <c r="L121" s="347"/>
      <c r="M121" s="347"/>
      <c r="N121" s="347"/>
    </row>
    <row r="122" spans="1:14" s="150" customFormat="1" ht="17.399999999999999" x14ac:dyDescent="0.3">
      <c r="A122" s="684"/>
      <c r="B122" s="687"/>
      <c r="C122" s="687"/>
      <c r="D122" s="151" t="s">
        <v>358</v>
      </c>
      <c r="E122" s="346">
        <f t="shared" si="0"/>
        <v>0</v>
      </c>
      <c r="F122" s="347"/>
      <c r="G122" s="347"/>
      <c r="H122" s="347"/>
      <c r="I122" s="346"/>
      <c r="J122" s="346"/>
      <c r="K122" s="347"/>
      <c r="L122" s="347"/>
      <c r="M122" s="347"/>
      <c r="N122" s="347"/>
    </row>
    <row r="123" spans="1:14" s="150" customFormat="1" ht="17.399999999999999" x14ac:dyDescent="0.3">
      <c r="A123" s="684"/>
      <c r="B123" s="687"/>
      <c r="C123" s="687"/>
      <c r="D123" s="151" t="s">
        <v>439</v>
      </c>
      <c r="E123" s="346"/>
      <c r="F123" s="348"/>
      <c r="G123" s="348"/>
      <c r="H123" s="348"/>
      <c r="I123" s="348"/>
      <c r="J123" s="348"/>
      <c r="K123" s="347"/>
      <c r="L123" s="347"/>
      <c r="M123" s="347"/>
      <c r="N123" s="347"/>
    </row>
    <row r="124" spans="1:14" s="150" customFormat="1" ht="17.399999999999999" x14ac:dyDescent="0.3">
      <c r="A124" s="684">
        <v>31</v>
      </c>
      <c r="B124" s="687">
        <v>107060</v>
      </c>
      <c r="C124" s="687" t="s">
        <v>34</v>
      </c>
      <c r="D124" s="151" t="s">
        <v>437</v>
      </c>
      <c r="E124" s="346">
        <f t="shared" si="0"/>
        <v>3339764</v>
      </c>
      <c r="F124" s="347"/>
      <c r="G124" s="347"/>
      <c r="H124" s="347"/>
      <c r="I124" s="346">
        <v>3339764</v>
      </c>
      <c r="J124" s="346"/>
      <c r="K124" s="347"/>
      <c r="L124" s="347"/>
      <c r="M124" s="347"/>
      <c r="N124" s="347"/>
    </row>
    <row r="125" spans="1:14" s="150" customFormat="1" ht="17.399999999999999" x14ac:dyDescent="0.3">
      <c r="A125" s="684"/>
      <c r="B125" s="687"/>
      <c r="C125" s="687"/>
      <c r="D125" s="151" t="s">
        <v>438</v>
      </c>
      <c r="E125" s="346">
        <f t="shared" si="0"/>
        <v>5454834</v>
      </c>
      <c r="F125" s="347"/>
      <c r="G125" s="347"/>
      <c r="H125" s="347"/>
      <c r="I125" s="346">
        <v>4754834</v>
      </c>
      <c r="J125" s="346"/>
      <c r="K125" s="347"/>
      <c r="L125" s="347"/>
      <c r="M125" s="347">
        <v>700000</v>
      </c>
      <c r="N125" s="347"/>
    </row>
    <row r="126" spans="1:14" s="150" customFormat="1" ht="17.399999999999999" x14ac:dyDescent="0.3">
      <c r="A126" s="684"/>
      <c r="B126" s="687"/>
      <c r="C126" s="687"/>
      <c r="D126" s="151" t="s">
        <v>358</v>
      </c>
      <c r="E126" s="346">
        <f t="shared" si="0"/>
        <v>5454834</v>
      </c>
      <c r="F126" s="347"/>
      <c r="G126" s="347"/>
      <c r="H126" s="347"/>
      <c r="I126" s="346">
        <v>4754834</v>
      </c>
      <c r="J126" s="346"/>
      <c r="K126" s="347"/>
      <c r="L126" s="347"/>
      <c r="M126" s="347">
        <v>700000</v>
      </c>
      <c r="N126" s="347"/>
    </row>
    <row r="127" spans="1:14" s="150" customFormat="1" ht="17.399999999999999" x14ac:dyDescent="0.3">
      <c r="A127" s="684"/>
      <c r="B127" s="687"/>
      <c r="C127" s="687"/>
      <c r="D127" s="151" t="s">
        <v>439</v>
      </c>
      <c r="E127" s="348">
        <f>SUM(E126/E125)</f>
        <v>1</v>
      </c>
      <c r="F127" s="348"/>
      <c r="G127" s="348"/>
      <c r="H127" s="348"/>
      <c r="I127" s="348">
        <f>SUM(I126/I125)</f>
        <v>1</v>
      </c>
      <c r="J127" s="346"/>
      <c r="K127" s="347"/>
      <c r="L127" s="347"/>
      <c r="M127" s="348">
        <f>SUM(M126/M125)</f>
        <v>1</v>
      </c>
      <c r="N127" s="347"/>
    </row>
    <row r="128" spans="1:14" s="150" customFormat="1" ht="17.399999999999999" x14ac:dyDescent="0.3">
      <c r="A128" s="145"/>
      <c r="B128" s="681">
        <v>900020</v>
      </c>
      <c r="C128" s="681" t="s">
        <v>1012</v>
      </c>
      <c r="D128" s="151" t="s">
        <v>437</v>
      </c>
      <c r="E128" s="348"/>
      <c r="F128" s="348"/>
      <c r="G128" s="348"/>
      <c r="H128" s="348"/>
      <c r="I128" s="348"/>
      <c r="J128" s="346"/>
      <c r="K128" s="347"/>
      <c r="L128" s="347"/>
      <c r="M128" s="347"/>
      <c r="N128" s="347"/>
    </row>
    <row r="129" spans="1:15" s="150" customFormat="1" ht="17.399999999999999" x14ac:dyDescent="0.3">
      <c r="A129" s="145"/>
      <c r="B129" s="682"/>
      <c r="C129" s="682"/>
      <c r="D129" s="151" t="s">
        <v>438</v>
      </c>
      <c r="E129" s="346">
        <f t="shared" si="0"/>
        <v>0</v>
      </c>
      <c r="F129" s="348"/>
      <c r="G129" s="348"/>
      <c r="H129" s="352"/>
      <c r="I129" s="348"/>
      <c r="J129" s="346"/>
      <c r="K129" s="347"/>
      <c r="L129" s="347"/>
      <c r="M129" s="347"/>
      <c r="N129" s="347"/>
    </row>
    <row r="130" spans="1:15" s="150" customFormat="1" ht="17.399999999999999" x14ac:dyDescent="0.3">
      <c r="A130" s="145"/>
      <c r="B130" s="682"/>
      <c r="C130" s="682"/>
      <c r="D130" s="151" t="s">
        <v>358</v>
      </c>
      <c r="E130" s="346">
        <f t="shared" si="0"/>
        <v>0</v>
      </c>
      <c r="F130" s="348"/>
      <c r="G130" s="348"/>
      <c r="H130" s="352"/>
      <c r="I130" s="348"/>
      <c r="J130" s="346"/>
      <c r="K130" s="347"/>
      <c r="L130" s="347"/>
      <c r="M130" s="347"/>
      <c r="N130" s="347"/>
    </row>
    <row r="131" spans="1:15" s="150" customFormat="1" ht="17.399999999999999" x14ac:dyDescent="0.3">
      <c r="A131" s="145"/>
      <c r="B131" s="683"/>
      <c r="C131" s="683"/>
      <c r="D131" s="151" t="s">
        <v>439</v>
      </c>
      <c r="E131" s="348"/>
      <c r="F131" s="348"/>
      <c r="G131" s="348"/>
      <c r="H131" s="348"/>
      <c r="I131" s="348"/>
      <c r="J131" s="346"/>
      <c r="K131" s="347"/>
      <c r="L131" s="347"/>
      <c r="M131" s="347"/>
      <c r="N131" s="347"/>
    </row>
    <row r="132" spans="1:15" s="150" customFormat="1" ht="17.399999999999999" x14ac:dyDescent="0.3">
      <c r="A132" s="145"/>
      <c r="B132" s="681">
        <v>900060</v>
      </c>
      <c r="C132" s="681" t="s">
        <v>1011</v>
      </c>
      <c r="D132" s="151" t="s">
        <v>437</v>
      </c>
      <c r="E132" s="352">
        <f>F132+G132+H132+I132+J132+K132+L132+N132</f>
        <v>0</v>
      </c>
      <c r="F132" s="348"/>
      <c r="G132" s="348"/>
      <c r="H132" s="348"/>
      <c r="I132" s="348"/>
      <c r="J132" s="346"/>
      <c r="K132" s="347"/>
      <c r="L132" s="347"/>
      <c r="M132" s="347"/>
      <c r="N132" s="347"/>
    </row>
    <row r="133" spans="1:15" s="150" customFormat="1" ht="17.399999999999999" x14ac:dyDescent="0.3">
      <c r="A133" s="145"/>
      <c r="B133" s="682"/>
      <c r="C133" s="682"/>
      <c r="D133" s="151" t="s">
        <v>438</v>
      </c>
      <c r="E133" s="352">
        <f>F133+G133+H133+I133+J133+K133+L133+N133</f>
        <v>0</v>
      </c>
      <c r="F133" s="348"/>
      <c r="G133" s="348"/>
      <c r="H133" s="348"/>
      <c r="I133" s="348"/>
      <c r="J133" s="346"/>
      <c r="K133" s="347"/>
      <c r="L133" s="347"/>
      <c r="M133" s="347"/>
      <c r="N133" s="347"/>
    </row>
    <row r="134" spans="1:15" s="150" customFormat="1" ht="17.399999999999999" x14ac:dyDescent="0.3">
      <c r="A134" s="145"/>
      <c r="B134" s="682"/>
      <c r="C134" s="682"/>
      <c r="D134" s="151" t="s">
        <v>358</v>
      </c>
      <c r="E134" s="352">
        <f>F134+G134+H134+I134+J134+K134+L134+N134</f>
        <v>0</v>
      </c>
      <c r="F134" s="348"/>
      <c r="G134" s="348"/>
      <c r="H134" s="348"/>
      <c r="I134" s="348"/>
      <c r="J134" s="346"/>
      <c r="K134" s="347"/>
      <c r="L134" s="347"/>
      <c r="M134" s="347"/>
      <c r="N134" s="347"/>
    </row>
    <row r="135" spans="1:15" s="150" customFormat="1" ht="17.399999999999999" x14ac:dyDescent="0.3">
      <c r="A135" s="145"/>
      <c r="B135" s="683"/>
      <c r="C135" s="683"/>
      <c r="D135" s="151" t="s">
        <v>439</v>
      </c>
      <c r="E135" s="348"/>
      <c r="F135" s="348"/>
      <c r="G135" s="348"/>
      <c r="H135" s="348"/>
      <c r="I135" s="348"/>
      <c r="J135" s="346"/>
      <c r="K135" s="347"/>
      <c r="L135" s="347"/>
      <c r="M135" s="347"/>
      <c r="N135" s="347"/>
    </row>
    <row r="136" spans="1:15" s="150" customFormat="1" ht="17.399999999999999" x14ac:dyDescent="0.3">
      <c r="A136" s="684">
        <v>32</v>
      </c>
      <c r="B136" s="687">
        <v>900070</v>
      </c>
      <c r="C136" s="687" t="s">
        <v>155</v>
      </c>
      <c r="D136" s="151" t="s">
        <v>437</v>
      </c>
      <c r="E136" s="346">
        <f t="shared" si="0"/>
        <v>101365471</v>
      </c>
      <c r="F136" s="347"/>
      <c r="G136" s="347"/>
      <c r="H136" s="347"/>
      <c r="I136" s="347"/>
      <c r="J136" s="347">
        <v>101365471</v>
      </c>
      <c r="K136" s="347"/>
      <c r="L136" s="347"/>
      <c r="M136" s="347"/>
      <c r="N136" s="353"/>
    </row>
    <row r="137" spans="1:15" s="150" customFormat="1" ht="17.399999999999999" x14ac:dyDescent="0.3">
      <c r="A137" s="684"/>
      <c r="B137" s="687"/>
      <c r="C137" s="687"/>
      <c r="D137" s="151" t="s">
        <v>438</v>
      </c>
      <c r="E137" s="346">
        <f>SUM(F137:N137)</f>
        <v>196416435</v>
      </c>
      <c r="F137" s="347"/>
      <c r="G137" s="347"/>
      <c r="H137" s="347"/>
      <c r="I137" s="347"/>
      <c r="J137" s="347">
        <v>196416435</v>
      </c>
      <c r="K137" s="347"/>
      <c r="L137" s="347"/>
      <c r="M137" s="347"/>
      <c r="N137" s="353"/>
    </row>
    <row r="138" spans="1:15" s="150" customFormat="1" ht="17.399999999999999" x14ac:dyDescent="0.3">
      <c r="A138" s="684"/>
      <c r="B138" s="687"/>
      <c r="C138" s="687"/>
      <c r="D138" s="151" t="s">
        <v>358</v>
      </c>
      <c r="E138" s="346"/>
      <c r="F138" s="347"/>
      <c r="G138" s="347"/>
      <c r="H138" s="347"/>
      <c r="I138" s="347"/>
      <c r="J138" s="347"/>
      <c r="K138" s="347"/>
      <c r="L138" s="347"/>
      <c r="M138" s="347"/>
      <c r="N138" s="353"/>
    </row>
    <row r="139" spans="1:15" s="150" customFormat="1" ht="17.399999999999999" x14ac:dyDescent="0.3">
      <c r="A139" s="684"/>
      <c r="B139" s="687"/>
      <c r="C139" s="687"/>
      <c r="D139" s="151" t="s">
        <v>439</v>
      </c>
      <c r="E139" s="348">
        <f>SUM(E138/E137)</f>
        <v>0</v>
      </c>
      <c r="F139" s="348"/>
      <c r="G139" s="348"/>
      <c r="H139" s="348"/>
      <c r="I139" s="348"/>
      <c r="J139" s="348">
        <f>SUM(J138/J137)</f>
        <v>0</v>
      </c>
      <c r="K139" s="347"/>
      <c r="L139" s="347"/>
      <c r="M139" s="347"/>
      <c r="N139" s="353"/>
    </row>
    <row r="140" spans="1:15" ht="16.5" customHeight="1" x14ac:dyDescent="0.3">
      <c r="A140" s="686">
        <v>33</v>
      </c>
      <c r="B140" s="693" t="s">
        <v>436</v>
      </c>
      <c r="C140" s="685" t="s">
        <v>316</v>
      </c>
      <c r="D140" s="152" t="s">
        <v>437</v>
      </c>
      <c r="E140" s="354">
        <f>E4+E8+E12+E24+E28+E32+E36+E40+E44+E48+E52+E56+E60+E64+E68+E72+E76+E80+E84+E88+E92+E96+E100+E104+E108+E112+E116+E120+E124+E136+E20</f>
        <v>274667280</v>
      </c>
      <c r="F140" s="354">
        <f t="shared" ref="F140:N140" si="1">F4+F8+F12+F24+F28+F32+F36+F40+F44+F48+F52+F56+F60+F64+F68+F72+F76+F80+F84+F88+F92+F96+F100+F104+F108+F112+F116+F120+F124+F136</f>
        <v>22784855</v>
      </c>
      <c r="G140" s="354">
        <f t="shared" si="1"/>
        <v>4242969</v>
      </c>
      <c r="H140" s="354">
        <f t="shared" si="1"/>
        <v>46436964</v>
      </c>
      <c r="I140" s="354">
        <f t="shared" si="1"/>
        <v>3665884</v>
      </c>
      <c r="J140" s="354">
        <f t="shared" si="1"/>
        <v>106796105</v>
      </c>
      <c r="K140" s="354">
        <f t="shared" si="1"/>
        <v>1501140</v>
      </c>
      <c r="L140" s="354">
        <f t="shared" si="1"/>
        <v>200000</v>
      </c>
      <c r="M140" s="354">
        <f t="shared" si="1"/>
        <v>0</v>
      </c>
      <c r="N140" s="354">
        <f t="shared" si="1"/>
        <v>84151241</v>
      </c>
      <c r="O140" s="153"/>
    </row>
    <row r="141" spans="1:15" s="150" customFormat="1" ht="16.5" customHeight="1" x14ac:dyDescent="0.3">
      <c r="A141" s="686"/>
      <c r="B141" s="693"/>
      <c r="C141" s="685"/>
      <c r="D141" s="152" t="s">
        <v>438</v>
      </c>
      <c r="E141" s="619">
        <f>F141+G141+H141+I141+J141+K141+L141+M141+N141</f>
        <v>494121263</v>
      </c>
      <c r="F141" s="354">
        <f>F5+F9+F13+F25+F29+F33+F37+F41+F45+F49+F53+F57+F61+F65+F69+F73+F77+F81+F85+F89+F93+F97+F101+F105+F109+F113+F117+F121+F125+F137+F133+F129++F21+R19+F17</f>
        <v>22690524</v>
      </c>
      <c r="G141" s="354">
        <f t="shared" ref="G141:N141" si="2">G5+G9+G13+G25+G29+G33+G37+G41+G45+G49+G53+G57+G61+G65+G69+G73+G77+G81+G85+G89+G93+G97+G101+G105+G109+G113+G117+G121+G125+G137+G133+G129++G21+S19+G17</f>
        <v>4435120</v>
      </c>
      <c r="H141" s="354">
        <f t="shared" si="2"/>
        <v>47563919</v>
      </c>
      <c r="I141" s="354">
        <f t="shared" si="2"/>
        <v>5080754</v>
      </c>
      <c r="J141" s="354">
        <f t="shared" si="2"/>
        <v>217075488</v>
      </c>
      <c r="K141" s="354">
        <f t="shared" si="2"/>
        <v>10651771</v>
      </c>
      <c r="L141" s="354">
        <f t="shared" si="2"/>
        <v>3041900</v>
      </c>
      <c r="M141" s="354">
        <f t="shared" si="2"/>
        <v>700000</v>
      </c>
      <c r="N141" s="354">
        <f t="shared" si="2"/>
        <v>182881787</v>
      </c>
      <c r="O141" s="154"/>
    </row>
    <row r="142" spans="1:15" ht="16.5" customHeight="1" x14ac:dyDescent="0.3">
      <c r="A142" s="686"/>
      <c r="B142" s="693"/>
      <c r="C142" s="685"/>
      <c r="D142" s="152" t="s">
        <v>358</v>
      </c>
      <c r="E142" s="354">
        <f>E6+E10+E14+E26+E30+E34+E38+E42+E46+E50+E54+E58+E62+E66+E70+E74+E78+E82+E86+E90+E94+E98+E102+E106+E110+E114+E118+E122+E126+E138+E18+E134+E130+E22</f>
        <v>297704828</v>
      </c>
      <c r="F142" s="354">
        <f t="shared" ref="F142:N142" si="3">F6+F10+F14+F26+F30+F34+F38+F42+F46+F50+F54+F58+F62+F66+F70+F74+F78+F82+F86+F90+F94+F98+F102+F106+F110+F114+F118+F122+F126+F138+F18</f>
        <v>22690524</v>
      </c>
      <c r="G142" s="354">
        <f t="shared" si="3"/>
        <v>4435120</v>
      </c>
      <c r="H142" s="354">
        <f t="shared" si="3"/>
        <v>47563919</v>
      </c>
      <c r="I142" s="354">
        <f t="shared" si="3"/>
        <v>5080754</v>
      </c>
      <c r="J142" s="354">
        <f t="shared" si="3"/>
        <v>20659053</v>
      </c>
      <c r="K142" s="354">
        <f t="shared" si="3"/>
        <v>10651771</v>
      </c>
      <c r="L142" s="354">
        <f t="shared" si="3"/>
        <v>3041900</v>
      </c>
      <c r="M142" s="354">
        <f t="shared" si="3"/>
        <v>700000</v>
      </c>
      <c r="N142" s="354">
        <f t="shared" si="3"/>
        <v>175664055</v>
      </c>
      <c r="O142" s="153"/>
    </row>
    <row r="143" spans="1:15" ht="16.5" customHeight="1" x14ac:dyDescent="0.3">
      <c r="A143" s="686"/>
      <c r="B143" s="693"/>
      <c r="C143" s="685"/>
      <c r="D143" s="152" t="s">
        <v>439</v>
      </c>
      <c r="E143" s="355">
        <f>SUM(E142/E141)</f>
        <v>0.60249345715770175</v>
      </c>
      <c r="F143" s="355">
        <f t="shared" ref="F143:N143" si="4">SUM(F142/F141)</f>
        <v>1</v>
      </c>
      <c r="G143" s="355">
        <f t="shared" si="4"/>
        <v>1</v>
      </c>
      <c r="H143" s="355">
        <f t="shared" si="4"/>
        <v>1</v>
      </c>
      <c r="I143" s="355">
        <f t="shared" si="4"/>
        <v>1</v>
      </c>
      <c r="J143" s="355">
        <f t="shared" si="4"/>
        <v>9.5169902370552312E-2</v>
      </c>
      <c r="K143" s="355">
        <f t="shared" si="4"/>
        <v>1</v>
      </c>
      <c r="L143" s="355">
        <f t="shared" si="4"/>
        <v>1</v>
      </c>
      <c r="M143" s="355"/>
      <c r="N143" s="355">
        <f t="shared" si="4"/>
        <v>0.96053334715063776</v>
      </c>
    </row>
  </sheetData>
  <mergeCells count="99">
    <mergeCell ref="B140:B143"/>
    <mergeCell ref="B4:B7"/>
    <mergeCell ref="C64:C67"/>
    <mergeCell ref="C68:C71"/>
    <mergeCell ref="C28:C31"/>
    <mergeCell ref="B28:B31"/>
    <mergeCell ref="C32:C35"/>
    <mergeCell ref="B32:B35"/>
    <mergeCell ref="C4:C7"/>
    <mergeCell ref="C8:C11"/>
    <mergeCell ref="B8:B11"/>
    <mergeCell ref="C12:C15"/>
    <mergeCell ref="B12:B15"/>
    <mergeCell ref="B16:B19"/>
    <mergeCell ref="C16:C19"/>
    <mergeCell ref="C24:C27"/>
    <mergeCell ref="B24:B27"/>
    <mergeCell ref="C20:C23"/>
    <mergeCell ref="B20:B23"/>
    <mergeCell ref="C52:C55"/>
    <mergeCell ref="B52:B55"/>
    <mergeCell ref="B36:B39"/>
    <mergeCell ref="C40:C43"/>
    <mergeCell ref="B40:B43"/>
    <mergeCell ref="C44:C47"/>
    <mergeCell ref="B44:B47"/>
    <mergeCell ref="C36:C39"/>
    <mergeCell ref="B84:B87"/>
    <mergeCell ref="B80:B83"/>
    <mergeCell ref="C80:C83"/>
    <mergeCell ref="B48:B51"/>
    <mergeCell ref="C48:C51"/>
    <mergeCell ref="C56:C59"/>
    <mergeCell ref="B56:B59"/>
    <mergeCell ref="B60:B63"/>
    <mergeCell ref="B64:B67"/>
    <mergeCell ref="C60:C63"/>
    <mergeCell ref="B96:B99"/>
    <mergeCell ref="C100:C103"/>
    <mergeCell ref="B100:B103"/>
    <mergeCell ref="C104:C107"/>
    <mergeCell ref="B68:B71"/>
    <mergeCell ref="C72:C75"/>
    <mergeCell ref="B72:B75"/>
    <mergeCell ref="C76:C79"/>
    <mergeCell ref="B76:B79"/>
    <mergeCell ref="C84:C87"/>
    <mergeCell ref="C136:C139"/>
    <mergeCell ref="B136:B139"/>
    <mergeCell ref="C108:C111"/>
    <mergeCell ref="B108:B111"/>
    <mergeCell ref="C112:C115"/>
    <mergeCell ref="B112:B115"/>
    <mergeCell ref="B116:B119"/>
    <mergeCell ref="B128:B131"/>
    <mergeCell ref="C128:C131"/>
    <mergeCell ref="B132:B135"/>
    <mergeCell ref="A36:A39"/>
    <mergeCell ref="A40:A43"/>
    <mergeCell ref="A44:A47"/>
    <mergeCell ref="B104:B107"/>
    <mergeCell ref="B120:B123"/>
    <mergeCell ref="C124:C127"/>
    <mergeCell ref="B124:B127"/>
    <mergeCell ref="C88:C91"/>
    <mergeCell ref="B88:B91"/>
    <mergeCell ref="C92:C95"/>
    <mergeCell ref="A4:A7"/>
    <mergeCell ref="A8:A11"/>
    <mergeCell ref="A12:A15"/>
    <mergeCell ref="A24:A27"/>
    <mergeCell ref="A28:A31"/>
    <mergeCell ref="A32:A35"/>
    <mergeCell ref="A52:A55"/>
    <mergeCell ref="A56:A59"/>
    <mergeCell ref="A60:A63"/>
    <mergeCell ref="A64:A67"/>
    <mergeCell ref="A68:A71"/>
    <mergeCell ref="A72:A75"/>
    <mergeCell ref="C120:C123"/>
    <mergeCell ref="A76:A79"/>
    <mergeCell ref="A84:A87"/>
    <mergeCell ref="A88:A91"/>
    <mergeCell ref="A92:A95"/>
    <mergeCell ref="A96:A99"/>
    <mergeCell ref="A100:A103"/>
    <mergeCell ref="C116:C119"/>
    <mergeCell ref="B92:B95"/>
    <mergeCell ref="C96:C99"/>
    <mergeCell ref="C132:C135"/>
    <mergeCell ref="A136:A139"/>
    <mergeCell ref="C140:C143"/>
    <mergeCell ref="A140:A143"/>
    <mergeCell ref="A104:A107"/>
    <mergeCell ref="A108:A111"/>
    <mergeCell ref="A112:A115"/>
    <mergeCell ref="A116:A119"/>
    <mergeCell ref="A120:A123"/>
    <mergeCell ref="A124:A127"/>
  </mergeCells>
  <phoneticPr fontId="12" type="noConversion"/>
  <pageMargins left="0.19685039370078741" right="0.15748031496062992" top="1.299212598425197" bottom="0.98425196850393704" header="0.51181102362204722" footer="0.51181102362204722"/>
  <pageSetup paperSize="9" scale="25" orientation="portrait" r:id="rId1"/>
  <headerFooter alignWithMargins="0">
    <oddHeader>&amp;LMAGYARPOLÁNY KÖZSÉG 
ÖNKORMÁNYZATA&amp;C2017. ÉVI ZÁRSZÁMADÁS
KIADÁSOK 
&amp;R10. melléklet a 4/2018. (V. 31.) önkormányzati rendelethez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7"/>
  <sheetViews>
    <sheetView zoomScaleNormal="100" workbookViewId="0">
      <selection activeCell="J7" sqref="J7:J10"/>
    </sheetView>
  </sheetViews>
  <sheetFormatPr defaultRowHeight="13.2" x14ac:dyDescent="0.25"/>
  <cols>
    <col min="2" max="2" width="6.44140625" customWidth="1"/>
    <col min="3" max="3" width="6.5546875" customWidth="1"/>
    <col min="4" max="4" width="60.5546875" customWidth="1"/>
    <col min="5" max="5" width="13.6640625" hidden="1" customWidth="1"/>
    <col min="6" max="7" width="9.109375" hidden="1" customWidth="1"/>
    <col min="8" max="8" width="27" customWidth="1"/>
    <col min="9" max="9" width="22.33203125" hidden="1" customWidth="1"/>
    <col min="10" max="10" width="22.33203125" bestFit="1" customWidth="1"/>
    <col min="11" max="11" width="22.33203125" style="598" bestFit="1" customWidth="1"/>
    <col min="12" max="12" width="15.33203125" style="207" customWidth="1"/>
  </cols>
  <sheetData>
    <row r="1" spans="1:12" x14ac:dyDescent="0.25">
      <c r="J1" s="694" t="s">
        <v>1320</v>
      </c>
      <c r="K1" s="694"/>
      <c r="L1" s="694"/>
    </row>
    <row r="2" spans="1:12" ht="17.399999999999999" x14ac:dyDescent="0.3">
      <c r="A2" s="272"/>
      <c r="B2" s="67"/>
      <c r="C2" s="18"/>
      <c r="D2" s="19" t="s">
        <v>64</v>
      </c>
      <c r="E2" s="21"/>
      <c r="F2" s="18"/>
      <c r="H2" s="461"/>
      <c r="I2" s="460"/>
      <c r="J2" s="460"/>
    </row>
    <row r="3" spans="1:12" ht="40.200000000000003" x14ac:dyDescent="0.3">
      <c r="A3" s="272"/>
      <c r="B3" s="67"/>
      <c r="C3" s="18"/>
      <c r="D3" s="38" t="s">
        <v>65</v>
      </c>
      <c r="E3" s="21"/>
      <c r="F3" s="18"/>
      <c r="H3" s="461"/>
      <c r="I3" s="460"/>
      <c r="J3" s="460"/>
    </row>
    <row r="4" spans="1:12" ht="17.399999999999999" x14ac:dyDescent="0.3">
      <c r="A4" s="272"/>
      <c r="B4" s="67"/>
      <c r="C4" s="18"/>
      <c r="D4" s="19"/>
      <c r="E4" s="22"/>
      <c r="F4" s="18"/>
      <c r="G4" s="18"/>
      <c r="H4" s="464"/>
      <c r="I4" s="462"/>
      <c r="J4" s="462"/>
    </row>
    <row r="5" spans="1:12" ht="17.399999999999999" x14ac:dyDescent="0.3">
      <c r="A5" s="697" t="s">
        <v>869</v>
      </c>
      <c r="B5" s="628" t="s">
        <v>1</v>
      </c>
      <c r="C5" s="628"/>
      <c r="D5" s="13" t="s">
        <v>306</v>
      </c>
      <c r="E5" s="24" t="s">
        <v>3</v>
      </c>
      <c r="F5" s="18">
        <v>511112</v>
      </c>
      <c r="H5" s="413" t="s">
        <v>3</v>
      </c>
      <c r="I5" s="414" t="s">
        <v>4</v>
      </c>
      <c r="J5" s="414" t="s">
        <v>5</v>
      </c>
      <c r="K5" s="415" t="s">
        <v>6</v>
      </c>
      <c r="L5" s="591" t="s">
        <v>7</v>
      </c>
    </row>
    <row r="6" spans="1:12" ht="17.399999999999999" x14ac:dyDescent="0.3">
      <c r="A6" s="698"/>
      <c r="B6" s="628" t="s">
        <v>37</v>
      </c>
      <c r="C6" s="628"/>
      <c r="D6" s="13" t="s">
        <v>159</v>
      </c>
      <c r="E6" s="24" t="s">
        <v>1013</v>
      </c>
      <c r="F6" s="18"/>
      <c r="H6" s="413" t="s">
        <v>1125</v>
      </c>
      <c r="I6" s="414" t="s">
        <v>1126</v>
      </c>
      <c r="J6" s="415" t="s">
        <v>1127</v>
      </c>
      <c r="K6" s="599" t="s">
        <v>360</v>
      </c>
      <c r="L6" s="208" t="s">
        <v>1318</v>
      </c>
    </row>
    <row r="7" spans="1:12" ht="17.399999999999999" x14ac:dyDescent="0.3">
      <c r="A7" s="271">
        <v>1</v>
      </c>
      <c r="B7" s="68" t="s">
        <v>302</v>
      </c>
      <c r="C7" s="23">
        <v>121</v>
      </c>
      <c r="D7" s="8" t="s">
        <v>1128</v>
      </c>
      <c r="E7" s="7">
        <v>4464000</v>
      </c>
      <c r="F7" s="18">
        <v>514192</v>
      </c>
      <c r="H7" s="416">
        <v>4687100</v>
      </c>
      <c r="I7" s="417">
        <f t="shared" ref="I7:I43" si="0">J7-H7</f>
        <v>1094399</v>
      </c>
      <c r="J7" s="733">
        <f>5843499-62000</f>
        <v>5781499</v>
      </c>
      <c r="K7" s="795">
        <v>5781499</v>
      </c>
      <c r="L7" s="798">
        <f>K7/J7</f>
        <v>1</v>
      </c>
    </row>
    <row r="8" spans="1:12" ht="17.399999999999999" x14ac:dyDescent="0.3">
      <c r="A8" s="271">
        <v>2</v>
      </c>
      <c r="B8" s="68" t="s">
        <v>302</v>
      </c>
      <c r="C8" s="23">
        <v>121</v>
      </c>
      <c r="D8" s="8" t="s">
        <v>1129</v>
      </c>
      <c r="E8" s="7">
        <v>1250000</v>
      </c>
      <c r="F8" s="18"/>
      <c r="H8" s="416">
        <f>1*44880+11*59835</f>
        <v>703065</v>
      </c>
      <c r="I8" s="417">
        <f t="shared" si="0"/>
        <v>-703065</v>
      </c>
      <c r="J8" s="734"/>
      <c r="K8" s="796"/>
      <c r="L8" s="798"/>
    </row>
    <row r="9" spans="1:12" ht="17.399999999999999" x14ac:dyDescent="0.3">
      <c r="A9" s="271">
        <v>3</v>
      </c>
      <c r="B9" s="68" t="s">
        <v>302</v>
      </c>
      <c r="C9" s="23">
        <v>121</v>
      </c>
      <c r="D9" s="8" t="s">
        <v>870</v>
      </c>
      <c r="E9" s="7">
        <v>12000</v>
      </c>
      <c r="F9" s="18">
        <v>514122</v>
      </c>
      <c r="G9" s="18"/>
      <c r="H9" s="416">
        <v>242352</v>
      </c>
      <c r="I9" s="417">
        <f t="shared" si="0"/>
        <v>-242352</v>
      </c>
      <c r="J9" s="734"/>
      <c r="K9" s="796"/>
      <c r="L9" s="798"/>
    </row>
    <row r="10" spans="1:12" ht="17.399999999999999" x14ac:dyDescent="0.3">
      <c r="A10" s="271">
        <v>4</v>
      </c>
      <c r="B10" s="68" t="s">
        <v>302</v>
      </c>
      <c r="C10" s="23">
        <v>121</v>
      </c>
      <c r="D10" s="197" t="s">
        <v>1130</v>
      </c>
      <c r="E10" s="418"/>
      <c r="F10" s="18"/>
      <c r="G10" s="18"/>
      <c r="H10" s="419">
        <v>149009</v>
      </c>
      <c r="I10" s="417">
        <f t="shared" si="0"/>
        <v>-149009</v>
      </c>
      <c r="J10" s="734"/>
      <c r="K10" s="797"/>
      <c r="L10" s="798"/>
    </row>
    <row r="11" spans="1:12" ht="17.399999999999999" x14ac:dyDescent="0.3">
      <c r="A11" s="271">
        <v>5</v>
      </c>
      <c r="B11" s="68"/>
      <c r="C11" s="23">
        <v>121</v>
      </c>
      <c r="D11" s="197" t="s">
        <v>1131</v>
      </c>
      <c r="E11" s="418"/>
      <c r="F11" s="18"/>
      <c r="G11" s="18"/>
      <c r="H11" s="419"/>
      <c r="I11" s="417">
        <f t="shared" si="0"/>
        <v>62000</v>
      </c>
      <c r="J11" s="420">
        <v>62000</v>
      </c>
      <c r="K11" s="599">
        <v>62000</v>
      </c>
      <c r="L11" s="208">
        <f>K11/J11</f>
        <v>1</v>
      </c>
    </row>
    <row r="12" spans="1:12" ht="17.399999999999999" x14ac:dyDescent="0.3">
      <c r="A12" s="271">
        <v>6</v>
      </c>
      <c r="B12" s="68" t="s">
        <v>302</v>
      </c>
      <c r="C12" s="29">
        <v>12</v>
      </c>
      <c r="D12" s="421" t="s">
        <v>1132</v>
      </c>
      <c r="E12" s="39">
        <f>SUM(E7:E9)</f>
        <v>5726000</v>
      </c>
      <c r="F12" s="18">
        <v>53111</v>
      </c>
      <c r="H12" s="422">
        <f>SUM(H7:H9)</f>
        <v>5632517</v>
      </c>
      <c r="I12" s="423">
        <f t="shared" si="0"/>
        <v>210982</v>
      </c>
      <c r="J12" s="423">
        <f>SUM(J7:J11)</f>
        <v>5843499</v>
      </c>
      <c r="K12" s="611">
        <f>SUM(K7:K11)</f>
        <v>5843499</v>
      </c>
      <c r="L12" s="592">
        <f t="shared" ref="L12:L57" si="1">K12/J12</f>
        <v>1</v>
      </c>
    </row>
    <row r="13" spans="1:12" ht="17.399999999999999" x14ac:dyDescent="0.3">
      <c r="A13" s="271">
        <v>7</v>
      </c>
      <c r="B13" s="68" t="s">
        <v>302</v>
      </c>
      <c r="C13" s="23">
        <v>21</v>
      </c>
      <c r="D13" s="27" t="s">
        <v>871</v>
      </c>
      <c r="E13" s="7">
        <f>SUM(E7+E8/2)*0.27</f>
        <v>1374030</v>
      </c>
      <c r="F13" s="18"/>
      <c r="H13" s="416">
        <v>1046122</v>
      </c>
      <c r="I13" s="417">
        <f t="shared" si="0"/>
        <v>24552</v>
      </c>
      <c r="J13" s="417">
        <v>1070674</v>
      </c>
      <c r="K13" s="599">
        <v>1070674</v>
      </c>
      <c r="L13" s="208">
        <f t="shared" si="1"/>
        <v>1</v>
      </c>
    </row>
    <row r="14" spans="1:12" ht="17.399999999999999" x14ac:dyDescent="0.3">
      <c r="A14" s="271">
        <v>8</v>
      </c>
      <c r="B14" s="68" t="s">
        <v>302</v>
      </c>
      <c r="C14" s="23">
        <v>23</v>
      </c>
      <c r="D14" s="27" t="s">
        <v>1018</v>
      </c>
      <c r="E14" s="7"/>
      <c r="F14" s="18"/>
      <c r="H14" s="416">
        <v>34937</v>
      </c>
      <c r="I14" s="417">
        <f t="shared" si="0"/>
        <v>0</v>
      </c>
      <c r="J14" s="417">
        <v>34937</v>
      </c>
      <c r="K14" s="599">
        <v>34937</v>
      </c>
      <c r="L14" s="208">
        <f t="shared" si="1"/>
        <v>1</v>
      </c>
    </row>
    <row r="15" spans="1:12" ht="17.399999999999999" x14ac:dyDescent="0.3">
      <c r="A15" s="271">
        <v>9</v>
      </c>
      <c r="B15" s="68" t="s">
        <v>302</v>
      </c>
      <c r="C15" s="23">
        <v>27</v>
      </c>
      <c r="D15" s="27" t="s">
        <v>1019</v>
      </c>
      <c r="E15" s="7"/>
      <c r="F15" s="18"/>
      <c r="H15" s="416">
        <v>37432</v>
      </c>
      <c r="I15" s="417">
        <f t="shared" si="0"/>
        <v>2</v>
      </c>
      <c r="J15" s="417">
        <v>37434</v>
      </c>
      <c r="K15" s="599">
        <v>37434</v>
      </c>
      <c r="L15" s="208">
        <f t="shared" si="1"/>
        <v>1</v>
      </c>
    </row>
    <row r="16" spans="1:12" ht="17.399999999999999" x14ac:dyDescent="0.3">
      <c r="A16" s="271">
        <v>10</v>
      </c>
      <c r="B16" s="68" t="s">
        <v>302</v>
      </c>
      <c r="C16" s="29">
        <v>2</v>
      </c>
      <c r="D16" s="26" t="s">
        <v>872</v>
      </c>
      <c r="E16" s="14">
        <f>SUM(E13:E13)</f>
        <v>1374030</v>
      </c>
      <c r="F16" s="18"/>
      <c r="H16" s="424">
        <f>SUM(H13:H15)</f>
        <v>1118491</v>
      </c>
      <c r="I16" s="425">
        <f>SUM(I13:I15)</f>
        <v>24554</v>
      </c>
      <c r="J16" s="423">
        <f>SUM(H16:I16)</f>
        <v>1143045</v>
      </c>
      <c r="K16" s="611">
        <f>SUM(K13:K15)</f>
        <v>1143045</v>
      </c>
      <c r="L16" s="592">
        <f t="shared" si="1"/>
        <v>1</v>
      </c>
    </row>
    <row r="17" spans="1:18" ht="17.399999999999999" x14ac:dyDescent="0.3">
      <c r="A17" s="271">
        <v>11</v>
      </c>
      <c r="B17" s="68" t="s">
        <v>302</v>
      </c>
      <c r="C17" s="23">
        <v>312</v>
      </c>
      <c r="D17" s="27" t="s">
        <v>66</v>
      </c>
      <c r="E17" s="12">
        <v>100000</v>
      </c>
      <c r="F17" s="18">
        <v>55111</v>
      </c>
      <c r="H17" s="426">
        <v>20000</v>
      </c>
      <c r="I17" s="417">
        <f t="shared" si="0"/>
        <v>-20000</v>
      </c>
      <c r="J17" s="417">
        <v>0</v>
      </c>
      <c r="K17" s="599"/>
      <c r="L17" s="208"/>
    </row>
    <row r="18" spans="1:18" ht="17.399999999999999" x14ac:dyDescent="0.3">
      <c r="A18" s="271">
        <v>12</v>
      </c>
      <c r="B18" s="68" t="s">
        <v>302</v>
      </c>
      <c r="C18" s="23">
        <v>311</v>
      </c>
      <c r="D18" s="27" t="s">
        <v>1133</v>
      </c>
      <c r="E18" s="427">
        <v>50000</v>
      </c>
      <c r="F18" s="18"/>
      <c r="H18" s="426"/>
      <c r="I18" s="417">
        <f t="shared" si="0"/>
        <v>0</v>
      </c>
      <c r="J18" s="417">
        <v>0</v>
      </c>
      <c r="K18" s="599"/>
      <c r="L18" s="208"/>
      <c r="R18" s="286"/>
    </row>
    <row r="19" spans="1:18" ht="17.399999999999999" x14ac:dyDescent="0.3">
      <c r="A19" s="271">
        <v>13</v>
      </c>
      <c r="B19" s="68" t="s">
        <v>302</v>
      </c>
      <c r="C19" s="23">
        <v>311</v>
      </c>
      <c r="D19" s="27" t="s">
        <v>362</v>
      </c>
      <c r="E19" s="427"/>
      <c r="F19" s="18"/>
      <c r="H19" s="426">
        <v>30000</v>
      </c>
      <c r="I19" s="417">
        <f t="shared" si="0"/>
        <v>-30000</v>
      </c>
      <c r="J19" s="417">
        <v>0</v>
      </c>
      <c r="K19" s="599"/>
      <c r="L19" s="208"/>
    </row>
    <row r="20" spans="1:18" ht="17.399999999999999" x14ac:dyDescent="0.3">
      <c r="A20" s="271">
        <v>14</v>
      </c>
      <c r="B20" s="68" t="s">
        <v>302</v>
      </c>
      <c r="C20" s="29">
        <v>31</v>
      </c>
      <c r="D20" s="26" t="s">
        <v>1134</v>
      </c>
      <c r="E20" s="40">
        <f>SUM(E17:E19)</f>
        <v>150000</v>
      </c>
      <c r="F20" s="18">
        <v>55111</v>
      </c>
      <c r="H20" s="428">
        <f>SUM(H17:H19)</f>
        <v>50000</v>
      </c>
      <c r="I20" s="423">
        <f>SUM(I17:I19)</f>
        <v>-50000</v>
      </c>
      <c r="J20" s="423">
        <f>SUM(H20:I20)</f>
        <v>0</v>
      </c>
      <c r="K20" s="600">
        <v>0</v>
      </c>
      <c r="L20" s="592"/>
    </row>
    <row r="21" spans="1:18" ht="17.399999999999999" x14ac:dyDescent="0.3">
      <c r="A21" s="271">
        <v>15</v>
      </c>
      <c r="B21" s="68" t="s">
        <v>302</v>
      </c>
      <c r="C21" s="199">
        <v>312</v>
      </c>
      <c r="D21" s="429" t="s">
        <v>1135</v>
      </c>
      <c r="E21" s="430"/>
      <c r="F21" s="280"/>
      <c r="G21" s="286"/>
      <c r="H21" s="431">
        <v>150000</v>
      </c>
      <c r="I21" s="417">
        <f t="shared" si="0"/>
        <v>10650</v>
      </c>
      <c r="J21" s="417">
        <v>160650</v>
      </c>
      <c r="K21" s="417">
        <v>160650</v>
      </c>
      <c r="L21" s="208">
        <f t="shared" si="1"/>
        <v>1</v>
      </c>
    </row>
    <row r="22" spans="1:18" ht="17.399999999999999" x14ac:dyDescent="0.3">
      <c r="A22" s="271">
        <v>16</v>
      </c>
      <c r="B22" s="68" t="s">
        <v>302</v>
      </c>
      <c r="C22" s="199">
        <v>312</v>
      </c>
      <c r="D22" s="263" t="s">
        <v>1136</v>
      </c>
      <c r="E22" s="432"/>
      <c r="F22" s="433"/>
      <c r="G22" s="434"/>
      <c r="H22" s="431"/>
      <c r="I22" s="417">
        <f t="shared" si="0"/>
        <v>296152</v>
      </c>
      <c r="J22" s="417">
        <v>296152</v>
      </c>
      <c r="K22" s="417">
        <v>296152</v>
      </c>
      <c r="L22" s="208">
        <f t="shared" si="1"/>
        <v>1</v>
      </c>
    </row>
    <row r="23" spans="1:18" ht="17.399999999999999" x14ac:dyDescent="0.3">
      <c r="A23" s="271">
        <v>17</v>
      </c>
      <c r="B23" s="68" t="s">
        <v>302</v>
      </c>
      <c r="C23" s="199">
        <v>312</v>
      </c>
      <c r="D23" s="263" t="s">
        <v>1137</v>
      </c>
      <c r="E23" s="432"/>
      <c r="F23" s="433"/>
      <c r="G23" s="434"/>
      <c r="H23" s="431">
        <v>150000</v>
      </c>
      <c r="I23" s="417">
        <f t="shared" si="0"/>
        <v>-61954</v>
      </c>
      <c r="J23" s="417">
        <v>88046</v>
      </c>
      <c r="K23" s="417">
        <v>88046</v>
      </c>
      <c r="L23" s="208">
        <f t="shared" si="1"/>
        <v>1</v>
      </c>
    </row>
    <row r="24" spans="1:18" ht="17.399999999999999" x14ac:dyDescent="0.3">
      <c r="A24" s="271">
        <v>18</v>
      </c>
      <c r="B24" s="68" t="s">
        <v>302</v>
      </c>
      <c r="C24" s="29">
        <v>312</v>
      </c>
      <c r="D24" s="26" t="s">
        <v>1138</v>
      </c>
      <c r="E24" s="40"/>
      <c r="F24" s="18"/>
      <c r="H24" s="428">
        <f>SUM(H21:H23)</f>
        <v>300000</v>
      </c>
      <c r="I24" s="423">
        <f>SUM(I21:I23)</f>
        <v>244848</v>
      </c>
      <c r="J24" s="423">
        <f>SUM(H24:I24)</f>
        <v>544848</v>
      </c>
      <c r="K24" s="611">
        <f>SUM(K21:K23)</f>
        <v>544848</v>
      </c>
      <c r="L24" s="592">
        <f t="shared" si="1"/>
        <v>1</v>
      </c>
      <c r="Q24" t="s">
        <v>1316</v>
      </c>
    </row>
    <row r="25" spans="1:18" ht="17.399999999999999" x14ac:dyDescent="0.3">
      <c r="A25" s="271">
        <v>19</v>
      </c>
      <c r="B25" s="68" t="s">
        <v>302</v>
      </c>
      <c r="C25" s="199">
        <v>321</v>
      </c>
      <c r="D25" s="429" t="s">
        <v>1139</v>
      </c>
      <c r="E25" s="432"/>
      <c r="F25" s="433"/>
      <c r="G25" s="434"/>
      <c r="H25" s="431">
        <v>12000</v>
      </c>
      <c r="I25" s="417">
        <f t="shared" si="0"/>
        <v>3500</v>
      </c>
      <c r="J25" s="417">
        <v>15500</v>
      </c>
      <c r="K25" s="599">
        <v>15500</v>
      </c>
      <c r="L25" s="208">
        <f t="shared" si="1"/>
        <v>1</v>
      </c>
    </row>
    <row r="26" spans="1:18" ht="17.399999999999999" x14ac:dyDescent="0.3">
      <c r="A26" s="271">
        <v>20</v>
      </c>
      <c r="B26" s="68" t="s">
        <v>302</v>
      </c>
      <c r="C26" s="199">
        <v>321</v>
      </c>
      <c r="D26" s="263" t="s">
        <v>1140</v>
      </c>
      <c r="E26" s="432"/>
      <c r="F26" s="433"/>
      <c r="G26" s="434"/>
      <c r="H26" s="431">
        <v>15000</v>
      </c>
      <c r="I26" s="417">
        <f t="shared" si="0"/>
        <v>-15000</v>
      </c>
      <c r="J26" s="417">
        <v>0</v>
      </c>
      <c r="K26" s="599"/>
      <c r="L26" s="208"/>
    </row>
    <row r="27" spans="1:18" ht="17.399999999999999" x14ac:dyDescent="0.3">
      <c r="A27" s="271">
        <v>21</v>
      </c>
      <c r="B27" s="68" t="s">
        <v>302</v>
      </c>
      <c r="C27" s="29">
        <v>321</v>
      </c>
      <c r="D27" s="26" t="s">
        <v>1141</v>
      </c>
      <c r="E27" s="40"/>
      <c r="F27" s="18"/>
      <c r="H27" s="428">
        <f>SUM(H25:H26)</f>
        <v>27000</v>
      </c>
      <c r="I27" s="423">
        <f>SUM(I25:I26)</f>
        <v>-11500</v>
      </c>
      <c r="J27" s="423">
        <f>SUM(H27:I27)</f>
        <v>15500</v>
      </c>
      <c r="K27" s="423">
        <f>SUM(K25:K26)</f>
        <v>15500</v>
      </c>
      <c r="L27" s="592">
        <f t="shared" si="1"/>
        <v>1</v>
      </c>
    </row>
    <row r="28" spans="1:18" ht="17.399999999999999" x14ac:dyDescent="0.3">
      <c r="A28" s="271">
        <v>22</v>
      </c>
      <c r="B28" s="68" t="s">
        <v>302</v>
      </c>
      <c r="C28" s="59">
        <v>332</v>
      </c>
      <c r="D28" s="48" t="s">
        <v>370</v>
      </c>
      <c r="E28" s="290"/>
      <c r="F28" s="36"/>
      <c r="G28" s="45"/>
      <c r="H28" s="435">
        <v>0</v>
      </c>
      <c r="I28" s="417">
        <f t="shared" si="0"/>
        <v>448517</v>
      </c>
      <c r="J28" s="436">
        <v>448517</v>
      </c>
      <c r="K28" s="599">
        <v>448517</v>
      </c>
      <c r="L28" s="208">
        <f t="shared" si="1"/>
        <v>1</v>
      </c>
    </row>
    <row r="29" spans="1:18" ht="17.399999999999999" x14ac:dyDescent="0.3">
      <c r="A29" s="271">
        <v>23</v>
      </c>
      <c r="B29" s="68" t="s">
        <v>302</v>
      </c>
      <c r="C29" s="437">
        <v>334</v>
      </c>
      <c r="D29" s="263" t="s">
        <v>1142</v>
      </c>
      <c r="E29" s="432"/>
      <c r="F29" s="433"/>
      <c r="G29" s="434"/>
      <c r="H29" s="431">
        <v>20000</v>
      </c>
      <c r="I29" s="417">
        <f t="shared" si="0"/>
        <v>20000</v>
      </c>
      <c r="J29" s="417">
        <v>40000</v>
      </c>
      <c r="K29" s="599">
        <v>40000</v>
      </c>
      <c r="L29" s="208">
        <f t="shared" si="1"/>
        <v>1</v>
      </c>
    </row>
    <row r="30" spans="1:18" ht="17.399999999999999" x14ac:dyDescent="0.3">
      <c r="A30" s="271">
        <v>24</v>
      </c>
      <c r="B30" s="68" t="s">
        <v>302</v>
      </c>
      <c r="C30" s="437">
        <v>333</v>
      </c>
      <c r="D30" s="429" t="s">
        <v>1143</v>
      </c>
      <c r="E30" s="432"/>
      <c r="F30" s="433"/>
      <c r="G30" s="434"/>
      <c r="H30" s="431">
        <v>8000</v>
      </c>
      <c r="I30" s="417">
        <f t="shared" si="0"/>
        <v>-8000</v>
      </c>
      <c r="J30" s="417">
        <v>0</v>
      </c>
      <c r="K30" s="599">
        <v>0</v>
      </c>
      <c r="L30" s="208"/>
    </row>
    <row r="31" spans="1:18" ht="17.399999999999999" x14ac:dyDescent="0.3">
      <c r="A31" s="271">
        <v>25</v>
      </c>
      <c r="B31" s="68" t="s">
        <v>302</v>
      </c>
      <c r="C31" s="437">
        <v>335</v>
      </c>
      <c r="D31" s="263" t="s">
        <v>1144</v>
      </c>
      <c r="E31" s="432"/>
      <c r="F31" s="433"/>
      <c r="G31" s="434"/>
      <c r="H31" s="431">
        <v>1320000</v>
      </c>
      <c r="I31" s="417">
        <f t="shared" si="0"/>
        <v>886645</v>
      </c>
      <c r="J31" s="417">
        <v>2206645</v>
      </c>
      <c r="K31" s="599">
        <v>2206645</v>
      </c>
      <c r="L31" s="208">
        <f t="shared" si="1"/>
        <v>1</v>
      </c>
    </row>
    <row r="32" spans="1:18" ht="17.399999999999999" x14ac:dyDescent="0.3">
      <c r="A32" s="271">
        <v>26</v>
      </c>
      <c r="B32" s="68" t="s">
        <v>302</v>
      </c>
      <c r="C32" s="437">
        <v>336</v>
      </c>
      <c r="D32" s="429" t="s">
        <v>1145</v>
      </c>
      <c r="E32" s="432"/>
      <c r="F32" s="433"/>
      <c r="G32" s="434"/>
      <c r="H32" s="431">
        <v>350000</v>
      </c>
      <c r="I32" s="417">
        <f t="shared" si="0"/>
        <v>258427</v>
      </c>
      <c r="J32" s="417">
        <v>608427</v>
      </c>
      <c r="K32" s="599">
        <v>608427</v>
      </c>
      <c r="L32" s="208">
        <f t="shared" si="1"/>
        <v>1</v>
      </c>
    </row>
    <row r="33" spans="1:12" ht="17.399999999999999" x14ac:dyDescent="0.3">
      <c r="A33" s="271">
        <v>27</v>
      </c>
      <c r="B33" s="68" t="s">
        <v>302</v>
      </c>
      <c r="C33" s="23">
        <v>337</v>
      </c>
      <c r="D33" s="27" t="s">
        <v>1146</v>
      </c>
      <c r="E33" s="7">
        <v>20000</v>
      </c>
      <c r="F33" s="18"/>
      <c r="H33" s="416">
        <v>1010000</v>
      </c>
      <c r="I33" s="417">
        <f t="shared" si="0"/>
        <v>129957</v>
      </c>
      <c r="J33" s="417">
        <v>1139957</v>
      </c>
      <c r="K33" s="599"/>
      <c r="L33" s="208">
        <f t="shared" si="1"/>
        <v>0</v>
      </c>
    </row>
    <row r="34" spans="1:12" ht="17.399999999999999" x14ac:dyDescent="0.3">
      <c r="A34" s="271">
        <v>28</v>
      </c>
      <c r="B34" s="68" t="s">
        <v>302</v>
      </c>
      <c r="C34" s="23">
        <v>337</v>
      </c>
      <c r="D34" s="27" t="s">
        <v>1147</v>
      </c>
      <c r="E34" s="7">
        <v>5000</v>
      </c>
      <c r="F34" s="18"/>
      <c r="H34" s="416"/>
      <c r="I34" s="417">
        <f t="shared" si="0"/>
        <v>185000</v>
      </c>
      <c r="J34" s="417">
        <v>185000</v>
      </c>
      <c r="K34" s="599"/>
      <c r="L34" s="208">
        <f t="shared" si="1"/>
        <v>0</v>
      </c>
    </row>
    <row r="35" spans="1:12" ht="17.399999999999999" x14ac:dyDescent="0.3">
      <c r="A35" s="271">
        <v>29</v>
      </c>
      <c r="B35" s="68" t="s">
        <v>302</v>
      </c>
      <c r="C35" s="23">
        <v>337</v>
      </c>
      <c r="D35" s="27" t="s">
        <v>1148</v>
      </c>
      <c r="E35" s="7"/>
      <c r="F35" s="18"/>
      <c r="H35" s="416"/>
      <c r="I35" s="417">
        <f t="shared" si="0"/>
        <v>298600</v>
      </c>
      <c r="J35" s="417">
        <v>298600</v>
      </c>
      <c r="K35" s="599"/>
      <c r="L35" s="208">
        <f t="shared" si="1"/>
        <v>0</v>
      </c>
    </row>
    <row r="36" spans="1:12" ht="18" x14ac:dyDescent="0.35">
      <c r="A36" s="271">
        <v>30</v>
      </c>
      <c r="B36" s="438" t="s">
        <v>302</v>
      </c>
      <c r="C36" s="439">
        <v>337</v>
      </c>
      <c r="D36" s="440" t="s">
        <v>1149</v>
      </c>
      <c r="E36" s="441">
        <v>860000</v>
      </c>
      <c r="F36" s="442"/>
      <c r="G36" s="443"/>
      <c r="H36" s="444">
        <f>SUM(H33:H35)</f>
        <v>1010000</v>
      </c>
      <c r="I36" s="417">
        <f t="shared" si="0"/>
        <v>613557</v>
      </c>
      <c r="J36" s="445">
        <f>SUM(J33:J35)</f>
        <v>1623557</v>
      </c>
      <c r="K36" s="599">
        <v>1623557</v>
      </c>
      <c r="L36" s="208">
        <f t="shared" si="1"/>
        <v>1</v>
      </c>
    </row>
    <row r="37" spans="1:12" ht="17.399999999999999" x14ac:dyDescent="0.3">
      <c r="A37" s="271">
        <v>31</v>
      </c>
      <c r="B37" s="68" t="s">
        <v>302</v>
      </c>
      <c r="C37" s="29">
        <v>33</v>
      </c>
      <c r="D37" s="26" t="s">
        <v>1150</v>
      </c>
      <c r="E37" s="40">
        <f>SUM(E33:G36)</f>
        <v>885000</v>
      </c>
      <c r="F37" s="18">
        <v>56213</v>
      </c>
      <c r="H37" s="428">
        <f>H29+H30+H31+H32+H36</f>
        <v>2708000</v>
      </c>
      <c r="I37" s="423">
        <f>I28+I29+I30+I31+I32+I36</f>
        <v>2219146</v>
      </c>
      <c r="J37" s="423">
        <f>J28+J29+J30+J31+J32+J36</f>
        <v>4927146</v>
      </c>
      <c r="K37" s="600">
        <f>SUM(K28:K36)</f>
        <v>4927146</v>
      </c>
      <c r="L37" s="592">
        <f t="shared" si="1"/>
        <v>1</v>
      </c>
    </row>
    <row r="38" spans="1:12" ht="17.399999999999999" x14ac:dyDescent="0.3">
      <c r="A38" s="271">
        <v>32</v>
      </c>
      <c r="B38" s="68" t="s">
        <v>302</v>
      </c>
      <c r="C38" s="23">
        <v>342</v>
      </c>
      <c r="D38" s="27" t="s">
        <v>68</v>
      </c>
      <c r="E38" s="7">
        <v>150000</v>
      </c>
      <c r="F38" s="18"/>
      <c r="H38" s="416">
        <v>400000</v>
      </c>
      <c r="I38" s="417">
        <f t="shared" si="0"/>
        <v>-349221</v>
      </c>
      <c r="J38" s="417">
        <v>50779</v>
      </c>
      <c r="K38" s="599">
        <v>50779</v>
      </c>
      <c r="L38" s="208">
        <f t="shared" si="1"/>
        <v>1</v>
      </c>
    </row>
    <row r="39" spans="1:12" ht="17.399999999999999" x14ac:dyDescent="0.3">
      <c r="A39" s="271">
        <v>33</v>
      </c>
      <c r="B39" s="68" t="s">
        <v>302</v>
      </c>
      <c r="C39" s="23">
        <v>342</v>
      </c>
      <c r="D39" s="27" t="s">
        <v>873</v>
      </c>
      <c r="E39" s="7"/>
      <c r="F39" s="18"/>
      <c r="H39" s="416"/>
      <c r="I39" s="417">
        <f t="shared" si="0"/>
        <v>46560</v>
      </c>
      <c r="J39" s="417">
        <v>46560</v>
      </c>
      <c r="K39" s="599">
        <v>46560</v>
      </c>
      <c r="L39" s="208">
        <f t="shared" si="1"/>
        <v>1</v>
      </c>
    </row>
    <row r="40" spans="1:12" ht="17.399999999999999" x14ac:dyDescent="0.3">
      <c r="A40" s="271">
        <v>34</v>
      </c>
      <c r="B40" s="68" t="s">
        <v>302</v>
      </c>
      <c r="C40" s="25">
        <v>34</v>
      </c>
      <c r="D40" s="41" t="s">
        <v>1151</v>
      </c>
      <c r="E40" s="40">
        <f>SUM(E38)</f>
        <v>150000</v>
      </c>
      <c r="F40" s="18"/>
      <c r="H40" s="428">
        <f>SUM(H38:H39)</f>
        <v>400000</v>
      </c>
      <c r="I40" s="423">
        <f>SUM(I38:I39)</f>
        <v>-302661</v>
      </c>
      <c r="J40" s="423">
        <f>SUM(H40:I40)</f>
        <v>97339</v>
      </c>
      <c r="K40" s="600">
        <f>SUM(K38:K39)</f>
        <v>97339</v>
      </c>
      <c r="L40" s="592">
        <f t="shared" si="1"/>
        <v>1</v>
      </c>
    </row>
    <row r="41" spans="1:12" ht="17.399999999999999" x14ac:dyDescent="0.3">
      <c r="A41" s="271">
        <v>35</v>
      </c>
      <c r="B41" s="68" t="s">
        <v>302</v>
      </c>
      <c r="C41" s="23">
        <v>351</v>
      </c>
      <c r="D41" s="27" t="s">
        <v>42</v>
      </c>
      <c r="E41" s="7" t="e">
        <f>SUM(E17+#REF!+E18+E33+E38)*0.27</f>
        <v>#REF!</v>
      </c>
      <c r="F41" s="18">
        <v>561111</v>
      </c>
      <c r="H41" s="416">
        <v>660960</v>
      </c>
      <c r="I41" s="417">
        <f t="shared" si="0"/>
        <v>317725</v>
      </c>
      <c r="J41" s="417">
        <v>978685</v>
      </c>
      <c r="K41" s="599">
        <v>978685</v>
      </c>
      <c r="L41" s="208">
        <f t="shared" si="1"/>
        <v>1</v>
      </c>
    </row>
    <row r="42" spans="1:12" ht="17.399999999999999" x14ac:dyDescent="0.3">
      <c r="A42" s="271">
        <v>36</v>
      </c>
      <c r="B42" s="68" t="s">
        <v>302</v>
      </c>
      <c r="C42" s="23">
        <v>354</v>
      </c>
      <c r="D42" s="27" t="s">
        <v>1152</v>
      </c>
      <c r="E42" s="7"/>
      <c r="F42" s="18"/>
      <c r="H42" s="416"/>
      <c r="I42" s="417">
        <f t="shared" si="0"/>
        <v>223</v>
      </c>
      <c r="J42" s="417">
        <v>223</v>
      </c>
      <c r="K42" s="599">
        <v>223</v>
      </c>
      <c r="L42" s="208">
        <f t="shared" si="1"/>
        <v>1</v>
      </c>
    </row>
    <row r="43" spans="1:12" ht="17.399999999999999" x14ac:dyDescent="0.3">
      <c r="A43" s="271">
        <v>37</v>
      </c>
      <c r="B43" s="68" t="s">
        <v>302</v>
      </c>
      <c r="C43" s="23">
        <v>351</v>
      </c>
      <c r="D43" s="27" t="s">
        <v>1153</v>
      </c>
      <c r="E43" s="7"/>
      <c r="F43" s="18"/>
      <c r="H43" s="416">
        <v>1000000</v>
      </c>
      <c r="I43" s="417">
        <f t="shared" si="0"/>
        <v>-900244</v>
      </c>
      <c r="J43" s="417">
        <v>99756</v>
      </c>
      <c r="K43" s="599">
        <v>99756</v>
      </c>
      <c r="L43" s="208">
        <f t="shared" si="1"/>
        <v>1</v>
      </c>
    </row>
    <row r="44" spans="1:12" ht="17.399999999999999" x14ac:dyDescent="0.3">
      <c r="A44" s="271">
        <v>38</v>
      </c>
      <c r="B44" s="68" t="s">
        <v>302</v>
      </c>
      <c r="C44" s="29">
        <v>35</v>
      </c>
      <c r="D44" s="26" t="s">
        <v>1154</v>
      </c>
      <c r="E44" s="40" t="e">
        <f>SUM(E41)</f>
        <v>#REF!</v>
      </c>
      <c r="F44" s="18"/>
      <c r="H44" s="428">
        <f>SUM(H41:H43)</f>
        <v>1660960</v>
      </c>
      <c r="I44" s="423">
        <f>SUM(I41:I43)</f>
        <v>-582296</v>
      </c>
      <c r="J44" s="423">
        <f>SUM(J41:J43)</f>
        <v>1078664</v>
      </c>
      <c r="K44" s="611">
        <f>SUM(K41:K43)</f>
        <v>1078664</v>
      </c>
      <c r="L44" s="592">
        <f t="shared" si="1"/>
        <v>1</v>
      </c>
    </row>
    <row r="45" spans="1:12" ht="17.399999999999999" x14ac:dyDescent="0.3">
      <c r="A45" s="271">
        <v>39</v>
      </c>
      <c r="B45" s="68" t="s">
        <v>302</v>
      </c>
      <c r="C45" s="29">
        <v>3</v>
      </c>
      <c r="D45" s="26" t="s">
        <v>874</v>
      </c>
      <c r="E45" s="40" t="e">
        <f>SUM(E37+E40+E20+E44)</f>
        <v>#REF!</v>
      </c>
      <c r="F45" s="18"/>
      <c r="H45" s="428">
        <f>H20+H24+H27+H37+H40+H44</f>
        <v>5145960</v>
      </c>
      <c r="I45" s="428">
        <f>I20+I24+I27+I37+I40+I44</f>
        <v>1517537</v>
      </c>
      <c r="J45" s="428">
        <f>J20+J24+J27+J37+J40+J44</f>
        <v>6663497</v>
      </c>
      <c r="K45" s="428">
        <f>K20+K24+K27+K37+K40+K44</f>
        <v>6663497</v>
      </c>
      <c r="L45" s="592">
        <f t="shared" si="1"/>
        <v>1</v>
      </c>
    </row>
    <row r="46" spans="1:12" ht="17.399999999999999" x14ac:dyDescent="0.3">
      <c r="A46" s="271">
        <v>40</v>
      </c>
      <c r="B46" s="68" t="s">
        <v>302</v>
      </c>
      <c r="C46" s="199">
        <v>506</v>
      </c>
      <c r="D46" s="288" t="s">
        <v>1155</v>
      </c>
      <c r="E46" s="430"/>
      <c r="F46" s="280"/>
      <c r="G46" s="286"/>
      <c r="H46" s="446"/>
      <c r="I46" s="417">
        <f>J46-H46</f>
        <v>9175742</v>
      </c>
      <c r="J46" s="447">
        <v>9175742</v>
      </c>
      <c r="K46" s="601">
        <v>9175742</v>
      </c>
      <c r="L46" s="208">
        <f t="shared" si="1"/>
        <v>1</v>
      </c>
    </row>
    <row r="47" spans="1:12" ht="17.399999999999999" x14ac:dyDescent="0.3">
      <c r="A47" s="271">
        <v>41</v>
      </c>
      <c r="B47" s="68" t="s">
        <v>302</v>
      </c>
      <c r="C47" s="199">
        <v>508</v>
      </c>
      <c r="D47" s="288" t="s">
        <v>1156</v>
      </c>
      <c r="E47" s="430"/>
      <c r="F47" s="280"/>
      <c r="G47" s="286"/>
      <c r="H47" s="446"/>
      <c r="I47" s="417">
        <f>J47-H47</f>
        <v>1500000</v>
      </c>
      <c r="J47" s="447">
        <v>1500000</v>
      </c>
      <c r="K47" s="601">
        <v>1500000</v>
      </c>
      <c r="L47" s="208">
        <f t="shared" si="1"/>
        <v>1</v>
      </c>
    </row>
    <row r="48" spans="1:12" ht="17.399999999999999" x14ac:dyDescent="0.3">
      <c r="A48" s="271">
        <v>42</v>
      </c>
      <c r="B48" s="68" t="s">
        <v>302</v>
      </c>
      <c r="C48" s="23">
        <v>506</v>
      </c>
      <c r="D48" s="27" t="s">
        <v>67</v>
      </c>
      <c r="E48" s="7">
        <v>200000</v>
      </c>
      <c r="F48" s="18"/>
      <c r="H48" s="416">
        <v>160000</v>
      </c>
      <c r="I48" s="417">
        <f>J48-H48</f>
        <v>-160000</v>
      </c>
      <c r="J48" s="417">
        <v>0</v>
      </c>
      <c r="L48" s="208"/>
    </row>
    <row r="49" spans="1:12" ht="17.399999999999999" x14ac:dyDescent="0.3">
      <c r="A49" s="271">
        <v>43</v>
      </c>
      <c r="B49" s="68" t="s">
        <v>302</v>
      </c>
      <c r="C49" s="29">
        <v>5</v>
      </c>
      <c r="D49" s="448" t="s">
        <v>1157</v>
      </c>
      <c r="E49" s="40">
        <f>SUM(E48)</f>
        <v>200000</v>
      </c>
      <c r="F49" s="18">
        <v>56213</v>
      </c>
      <c r="H49" s="428">
        <f>SUM(H48)</f>
        <v>160000</v>
      </c>
      <c r="I49" s="423">
        <f>SUM(I46:I48)</f>
        <v>10515742</v>
      </c>
      <c r="J49" s="423">
        <f>SUM(H49:I49)</f>
        <v>10675742</v>
      </c>
      <c r="K49" s="600">
        <f>SUM(K46:K48)</f>
        <v>10675742</v>
      </c>
      <c r="L49" s="592">
        <f t="shared" si="1"/>
        <v>1</v>
      </c>
    </row>
    <row r="50" spans="1:12" ht="17.399999999999999" x14ac:dyDescent="0.3">
      <c r="A50" s="271">
        <v>44</v>
      </c>
      <c r="B50" s="68" t="s">
        <v>302</v>
      </c>
      <c r="C50" s="68">
        <v>61</v>
      </c>
      <c r="D50" s="449" t="s">
        <v>1158</v>
      </c>
      <c r="E50" s="450"/>
      <c r="F50" s="280"/>
      <c r="G50" s="286"/>
      <c r="H50" s="451"/>
      <c r="I50" s="417">
        <f>J50-H50</f>
        <v>39370</v>
      </c>
      <c r="J50" s="447">
        <v>39370</v>
      </c>
      <c r="K50" s="599">
        <v>39370</v>
      </c>
      <c r="L50" s="208">
        <f t="shared" si="1"/>
        <v>1</v>
      </c>
    </row>
    <row r="51" spans="1:12" ht="17.399999999999999" x14ac:dyDescent="0.3">
      <c r="A51" s="271">
        <v>45</v>
      </c>
      <c r="B51" s="68" t="s">
        <v>302</v>
      </c>
      <c r="C51" s="68">
        <v>633</v>
      </c>
      <c r="D51" s="449" t="s">
        <v>1159</v>
      </c>
      <c r="E51" s="450"/>
      <c r="F51" s="280"/>
      <c r="G51" s="286"/>
      <c r="H51" s="451"/>
      <c r="I51" s="417">
        <f>J51-H51</f>
        <v>2620700</v>
      </c>
      <c r="J51" s="447">
        <v>2620700</v>
      </c>
      <c r="K51" s="599">
        <v>2620700</v>
      </c>
      <c r="L51" s="208">
        <f t="shared" si="1"/>
        <v>1</v>
      </c>
    </row>
    <row r="52" spans="1:12" ht="17.399999999999999" x14ac:dyDescent="0.3">
      <c r="A52" s="271">
        <v>46</v>
      </c>
      <c r="B52" s="68" t="s">
        <v>302</v>
      </c>
      <c r="C52" s="68">
        <v>67</v>
      </c>
      <c r="D52" s="449" t="s">
        <v>937</v>
      </c>
      <c r="E52" s="450"/>
      <c r="F52" s="280"/>
      <c r="G52" s="286"/>
      <c r="H52" s="451"/>
      <c r="I52" s="417">
        <f>J52-H52</f>
        <v>718219</v>
      </c>
      <c r="J52" s="447">
        <v>718219</v>
      </c>
      <c r="K52" s="599">
        <v>718219</v>
      </c>
      <c r="L52" s="208">
        <f t="shared" si="1"/>
        <v>1</v>
      </c>
    </row>
    <row r="53" spans="1:12" ht="17.399999999999999" x14ac:dyDescent="0.3">
      <c r="A53" s="271">
        <v>47</v>
      </c>
      <c r="B53" s="68" t="s">
        <v>302</v>
      </c>
      <c r="C53" s="452">
        <v>6</v>
      </c>
      <c r="D53" s="453" t="s">
        <v>916</v>
      </c>
      <c r="E53" s="454"/>
      <c r="F53" s="455"/>
      <c r="G53" s="210"/>
      <c r="H53" s="456"/>
      <c r="I53" s="457">
        <f>SUM(I50:I52)</f>
        <v>3378289</v>
      </c>
      <c r="J53" s="457">
        <f>SUM(J50:J52)</f>
        <v>3378289</v>
      </c>
      <c r="K53" s="457">
        <f>SUM(K50:K52)</f>
        <v>3378289</v>
      </c>
      <c r="L53" s="592">
        <f t="shared" si="1"/>
        <v>1</v>
      </c>
    </row>
    <row r="54" spans="1:12" ht="17.399999999999999" x14ac:dyDescent="0.3">
      <c r="A54" s="271">
        <v>48</v>
      </c>
      <c r="B54" s="68" t="s">
        <v>302</v>
      </c>
      <c r="C54" s="458">
        <v>7</v>
      </c>
      <c r="D54" s="200" t="s">
        <v>1160</v>
      </c>
      <c r="E54" s="450"/>
      <c r="F54" s="280"/>
      <c r="G54" s="286"/>
      <c r="H54" s="451">
        <v>200000</v>
      </c>
      <c r="I54" s="417">
        <f>J54-H54</f>
        <v>-200000</v>
      </c>
      <c r="J54" s="417">
        <v>0</v>
      </c>
      <c r="K54" s="599"/>
      <c r="L54" s="208"/>
    </row>
    <row r="55" spans="1:12" ht="17.399999999999999" x14ac:dyDescent="0.3">
      <c r="A55" s="271">
        <v>49</v>
      </c>
      <c r="B55" s="68" t="s">
        <v>302</v>
      </c>
      <c r="C55" s="101">
        <v>7</v>
      </c>
      <c r="D55" s="453" t="s">
        <v>323</v>
      </c>
      <c r="E55" s="454"/>
      <c r="F55" s="18"/>
      <c r="H55" s="456">
        <f>SUM(H54)</f>
        <v>200000</v>
      </c>
      <c r="I55" s="423">
        <f>SUM(I54)</f>
        <v>-200000</v>
      </c>
      <c r="J55" s="423">
        <f>SUM(J54)</f>
        <v>0</v>
      </c>
      <c r="K55" s="599"/>
      <c r="L55" s="208"/>
    </row>
    <row r="56" spans="1:12" ht="17.399999999999999" x14ac:dyDescent="0.3">
      <c r="A56" s="271">
        <v>50</v>
      </c>
      <c r="B56" s="262" t="s">
        <v>302</v>
      </c>
      <c r="C56" s="203">
        <v>912</v>
      </c>
      <c r="D56" s="449" t="s">
        <v>1161</v>
      </c>
      <c r="E56" s="450"/>
      <c r="F56" s="280"/>
      <c r="G56" s="286"/>
      <c r="H56" s="451"/>
      <c r="I56" s="417">
        <f>J56-H56</f>
        <v>100000000</v>
      </c>
      <c r="J56" s="447">
        <v>100000000</v>
      </c>
      <c r="K56" s="599">
        <v>100000000</v>
      </c>
      <c r="L56" s="208">
        <f t="shared" si="1"/>
        <v>1</v>
      </c>
    </row>
    <row r="57" spans="1:12" ht="12.75" customHeight="1" x14ac:dyDescent="0.25">
      <c r="A57" s="697">
        <v>51</v>
      </c>
      <c r="B57" s="735" t="s">
        <v>45</v>
      </c>
      <c r="C57" s="736"/>
      <c r="D57" s="737"/>
      <c r="E57" s="741" t="e">
        <f>SUM(E12+E16+E45+E49)</f>
        <v>#REF!</v>
      </c>
      <c r="F57" s="18"/>
      <c r="H57" s="723">
        <f>H12+H16+H45+H49+H55+H53</f>
        <v>12256968</v>
      </c>
      <c r="I57" s="723">
        <f>I12+I16+I45+I49+I55+I53+I56</f>
        <v>115447104</v>
      </c>
      <c r="J57" s="723">
        <f>J12+J16+J45+J49+J55+J53+J56</f>
        <v>127704072</v>
      </c>
      <c r="K57" s="723">
        <f>K12+K16+K45+K49+K55+K53+K56</f>
        <v>127704072</v>
      </c>
      <c r="L57" s="727">
        <f t="shared" si="1"/>
        <v>1</v>
      </c>
    </row>
    <row r="58" spans="1:12" ht="12.75" customHeight="1" x14ac:dyDescent="0.25">
      <c r="A58" s="698"/>
      <c r="B58" s="738"/>
      <c r="C58" s="739"/>
      <c r="D58" s="740"/>
      <c r="E58" s="742"/>
      <c r="F58" s="18"/>
      <c r="H58" s="724"/>
      <c r="I58" s="724"/>
      <c r="J58" s="724"/>
      <c r="K58" s="724"/>
      <c r="L58" s="728"/>
    </row>
    <row r="59" spans="1:12" ht="17.399999999999999" x14ac:dyDescent="0.3">
      <c r="A59" s="272"/>
      <c r="B59" s="67"/>
      <c r="C59" s="50"/>
      <c r="D59" s="43"/>
      <c r="E59" s="44"/>
      <c r="F59" s="18"/>
      <c r="H59" s="459"/>
      <c r="I59" s="460"/>
      <c r="J59" s="460"/>
    </row>
    <row r="60" spans="1:12" ht="17.399999999999999" x14ac:dyDescent="0.3">
      <c r="A60" s="272"/>
      <c r="B60" s="67"/>
      <c r="C60" s="18"/>
      <c r="D60" s="19" t="s">
        <v>1162</v>
      </c>
      <c r="E60" s="21"/>
      <c r="F60" s="18"/>
      <c r="H60" s="461"/>
      <c r="I60" s="460"/>
      <c r="J60" s="460"/>
    </row>
    <row r="61" spans="1:12" ht="17.399999999999999" x14ac:dyDescent="0.3">
      <c r="A61" s="272"/>
      <c r="B61" s="67"/>
      <c r="C61" s="18"/>
      <c r="D61" s="19" t="s">
        <v>136</v>
      </c>
      <c r="E61" s="21"/>
      <c r="F61" s="18"/>
      <c r="G61" s="18"/>
      <c r="H61" s="461"/>
      <c r="I61" s="462"/>
      <c r="J61" s="462"/>
    </row>
    <row r="62" spans="1:12" ht="17.399999999999999" x14ac:dyDescent="0.3">
      <c r="A62" s="272"/>
      <c r="B62" s="67"/>
      <c r="C62" s="18"/>
      <c r="D62" s="19"/>
      <c r="E62" s="22"/>
      <c r="F62" s="18">
        <v>12543</v>
      </c>
      <c r="H62" s="463"/>
      <c r="I62" s="460"/>
      <c r="J62" s="460"/>
    </row>
    <row r="63" spans="1:12" ht="17.399999999999999" x14ac:dyDescent="0.3">
      <c r="A63" s="272"/>
      <c r="B63" s="67"/>
      <c r="C63" s="18"/>
      <c r="D63" s="19"/>
      <c r="E63" s="22"/>
      <c r="F63" s="18"/>
      <c r="G63" s="18"/>
      <c r="H63" s="464"/>
      <c r="I63" s="460"/>
      <c r="J63" s="460"/>
    </row>
    <row r="64" spans="1:12" ht="17.399999999999999" x14ac:dyDescent="0.3">
      <c r="A64" s="697" t="s">
        <v>869</v>
      </c>
      <c r="B64" s="628" t="s">
        <v>1</v>
      </c>
      <c r="C64" s="628"/>
      <c r="D64" s="13" t="s">
        <v>306</v>
      </c>
      <c r="E64" s="24" t="s">
        <v>3</v>
      </c>
      <c r="F64" s="18">
        <v>511112</v>
      </c>
      <c r="H64" s="413" t="s">
        <v>3</v>
      </c>
      <c r="I64" s="414" t="s">
        <v>4</v>
      </c>
      <c r="J64" s="414" t="s">
        <v>5</v>
      </c>
      <c r="K64" s="415" t="s">
        <v>6</v>
      </c>
      <c r="L64" s="591" t="s">
        <v>7</v>
      </c>
    </row>
    <row r="65" spans="1:12" ht="17.399999999999999" x14ac:dyDescent="0.3">
      <c r="A65" s="698"/>
      <c r="B65" s="628" t="s">
        <v>37</v>
      </c>
      <c r="C65" s="628"/>
      <c r="D65" s="13" t="s">
        <v>159</v>
      </c>
      <c r="E65" s="24" t="s">
        <v>1013</v>
      </c>
      <c r="F65" s="18"/>
      <c r="H65" s="413" t="s">
        <v>1125</v>
      </c>
      <c r="I65" s="414" t="s">
        <v>1126</v>
      </c>
      <c r="J65" s="415" t="s">
        <v>1127</v>
      </c>
      <c r="K65" s="599" t="s">
        <v>360</v>
      </c>
      <c r="L65" s="208" t="s">
        <v>1315</v>
      </c>
    </row>
    <row r="66" spans="1:12" ht="17.399999999999999" x14ac:dyDescent="0.3">
      <c r="A66" s="271">
        <v>1</v>
      </c>
      <c r="B66" s="68" t="s">
        <v>302</v>
      </c>
      <c r="C66" s="23">
        <v>312</v>
      </c>
      <c r="D66" s="32" t="s">
        <v>137</v>
      </c>
      <c r="E66" s="7">
        <v>250000</v>
      </c>
      <c r="F66" s="18"/>
      <c r="H66" s="465">
        <v>65000</v>
      </c>
      <c r="I66" s="417">
        <f>J66-H66</f>
        <v>8124</v>
      </c>
      <c r="J66" s="417">
        <v>73124</v>
      </c>
      <c r="K66" s="599">
        <v>73124</v>
      </c>
      <c r="L66" s="208">
        <f>K66/J66</f>
        <v>1</v>
      </c>
    </row>
    <row r="67" spans="1:12" ht="17.399999999999999" x14ac:dyDescent="0.3">
      <c r="A67" s="271">
        <v>2</v>
      </c>
      <c r="B67" s="68" t="s">
        <v>302</v>
      </c>
      <c r="C67" s="23">
        <v>312</v>
      </c>
      <c r="D67" s="32" t="s">
        <v>63</v>
      </c>
      <c r="E67" s="7">
        <v>200000</v>
      </c>
      <c r="F67" s="18">
        <v>55215</v>
      </c>
      <c r="H67" s="465">
        <v>55000</v>
      </c>
      <c r="I67" s="417">
        <f t="shared" ref="I67:I74" si="2">J67-H67</f>
        <v>-55000</v>
      </c>
      <c r="J67" s="417">
        <v>0</v>
      </c>
      <c r="K67" s="599"/>
      <c r="L67" s="208"/>
    </row>
    <row r="68" spans="1:12" ht="17.399999999999999" x14ac:dyDescent="0.3">
      <c r="A68" s="271">
        <v>3</v>
      </c>
      <c r="B68" s="68" t="s">
        <v>302</v>
      </c>
      <c r="C68" s="29">
        <v>31</v>
      </c>
      <c r="D68" s="26" t="s">
        <v>875</v>
      </c>
      <c r="E68" s="14">
        <f>SUM(E66:E67)</f>
        <v>450000</v>
      </c>
      <c r="F68" s="18">
        <v>55217</v>
      </c>
      <c r="H68" s="424">
        <f>SUM(H66:H67)</f>
        <v>120000</v>
      </c>
      <c r="I68" s="423">
        <f>SUM(I66:I67)</f>
        <v>-46876</v>
      </c>
      <c r="J68" s="423">
        <f>SUM(J66:J67)</f>
        <v>73124</v>
      </c>
      <c r="K68" s="600">
        <f>SUM(K66:K67)</f>
        <v>73124</v>
      </c>
      <c r="L68" s="592">
        <f t="shared" ref="L68:L76" si="3">K68/J68</f>
        <v>1</v>
      </c>
    </row>
    <row r="69" spans="1:12" ht="17.399999999999999" x14ac:dyDescent="0.3">
      <c r="A69" s="271">
        <v>4</v>
      </c>
      <c r="B69" s="68" t="s">
        <v>302</v>
      </c>
      <c r="C69" s="23">
        <v>331</v>
      </c>
      <c r="D69" s="46" t="s">
        <v>1163</v>
      </c>
      <c r="E69" s="7">
        <v>10000</v>
      </c>
      <c r="F69" s="18">
        <v>552192</v>
      </c>
      <c r="H69" s="465">
        <v>5000</v>
      </c>
      <c r="I69" s="417">
        <f t="shared" si="2"/>
        <v>-3517</v>
      </c>
      <c r="J69" s="417">
        <v>1483</v>
      </c>
      <c r="K69" s="599"/>
      <c r="L69" s="208">
        <f t="shared" si="3"/>
        <v>0</v>
      </c>
    </row>
    <row r="70" spans="1:12" ht="17.399999999999999" x14ac:dyDescent="0.3">
      <c r="A70" s="271">
        <v>5</v>
      </c>
      <c r="B70" s="68" t="s">
        <v>302</v>
      </c>
      <c r="C70" s="23">
        <v>331</v>
      </c>
      <c r="D70" s="46" t="s">
        <v>57</v>
      </c>
      <c r="E70" s="7">
        <v>30000</v>
      </c>
      <c r="F70" s="18"/>
      <c r="H70" s="465">
        <v>20000</v>
      </c>
      <c r="I70" s="417">
        <f t="shared" si="2"/>
        <v>-7342</v>
      </c>
      <c r="J70" s="417">
        <v>12658</v>
      </c>
      <c r="K70" s="599">
        <v>14141</v>
      </c>
      <c r="L70" s="208">
        <f t="shared" si="3"/>
        <v>1.1171591088639596</v>
      </c>
    </row>
    <row r="71" spans="1:12" ht="17.399999999999999" x14ac:dyDescent="0.3">
      <c r="A71" s="271">
        <v>6</v>
      </c>
      <c r="B71" s="68" t="s">
        <v>302</v>
      </c>
      <c r="C71" s="23">
        <v>334</v>
      </c>
      <c r="D71" s="46" t="s">
        <v>363</v>
      </c>
      <c r="E71" s="7"/>
      <c r="F71" s="18"/>
      <c r="H71" s="465">
        <v>100000</v>
      </c>
      <c r="I71" s="417">
        <f t="shared" si="2"/>
        <v>-100000</v>
      </c>
      <c r="J71" s="417">
        <v>0</v>
      </c>
      <c r="K71" s="599"/>
      <c r="L71" s="208"/>
    </row>
    <row r="72" spans="1:12" ht="17.399999999999999" x14ac:dyDescent="0.3">
      <c r="A72" s="271">
        <v>7</v>
      </c>
      <c r="B72" s="68" t="s">
        <v>302</v>
      </c>
      <c r="C72" s="23">
        <v>337</v>
      </c>
      <c r="D72" s="27" t="s">
        <v>79</v>
      </c>
      <c r="E72" s="7">
        <v>250000</v>
      </c>
      <c r="F72" s="18">
        <v>561111</v>
      </c>
      <c r="H72" s="465">
        <v>150000</v>
      </c>
      <c r="I72" s="417">
        <f t="shared" si="2"/>
        <v>211996</v>
      </c>
      <c r="J72" s="417">
        <v>361996</v>
      </c>
      <c r="K72" s="599">
        <v>361996</v>
      </c>
      <c r="L72" s="208">
        <f t="shared" si="3"/>
        <v>1</v>
      </c>
    </row>
    <row r="73" spans="1:12" ht="17.399999999999999" x14ac:dyDescent="0.3">
      <c r="A73" s="271">
        <v>8</v>
      </c>
      <c r="B73" s="68" t="s">
        <v>302</v>
      </c>
      <c r="C73" s="29">
        <v>33</v>
      </c>
      <c r="D73" s="26" t="s">
        <v>876</v>
      </c>
      <c r="E73" s="14">
        <f>SUM(E69:E72)</f>
        <v>290000</v>
      </c>
      <c r="F73" s="18"/>
      <c r="H73" s="424">
        <f>SUM(H69:H72)</f>
        <v>275000</v>
      </c>
      <c r="I73" s="423">
        <f>SUM(I69:I72)</f>
        <v>101137</v>
      </c>
      <c r="J73" s="423">
        <f>SUM(J69:J72)</f>
        <v>376137</v>
      </c>
      <c r="K73" s="600">
        <f>SUM(K69:K72)</f>
        <v>376137</v>
      </c>
      <c r="L73" s="592">
        <f t="shared" si="3"/>
        <v>1</v>
      </c>
    </row>
    <row r="74" spans="1:12" ht="17.399999999999999" x14ac:dyDescent="0.3">
      <c r="A74" s="271">
        <v>9</v>
      </c>
      <c r="B74" s="68" t="s">
        <v>302</v>
      </c>
      <c r="C74" s="23">
        <v>351</v>
      </c>
      <c r="D74" s="27" t="s">
        <v>42</v>
      </c>
      <c r="E74" s="7">
        <f>SUM(E73,E68)*0.27</f>
        <v>199800</v>
      </c>
      <c r="F74" s="18"/>
      <c r="H74" s="465">
        <v>106650</v>
      </c>
      <c r="I74" s="417">
        <f t="shared" si="2"/>
        <v>14352</v>
      </c>
      <c r="J74" s="417">
        <v>121002</v>
      </c>
      <c r="K74" s="599">
        <v>121002</v>
      </c>
      <c r="L74" s="208">
        <f t="shared" si="3"/>
        <v>1</v>
      </c>
    </row>
    <row r="75" spans="1:12" ht="17.399999999999999" x14ac:dyDescent="0.3">
      <c r="A75" s="271">
        <v>10</v>
      </c>
      <c r="B75" s="68" t="s">
        <v>302</v>
      </c>
      <c r="C75" s="29">
        <v>35</v>
      </c>
      <c r="D75" s="26" t="s">
        <v>43</v>
      </c>
      <c r="E75" s="40">
        <f>SUM(E74:E74)</f>
        <v>199800</v>
      </c>
      <c r="F75" s="18"/>
      <c r="H75" s="428">
        <f>SUM(H74:H74)</f>
        <v>106650</v>
      </c>
      <c r="I75" s="428">
        <f>SUM(I74:I74)</f>
        <v>14352</v>
      </c>
      <c r="J75" s="423">
        <f t="shared" ref="J75:J80" si="4">SUM(H75:I75)</f>
        <v>121002</v>
      </c>
      <c r="K75" s="600">
        <f>SUM(K74)</f>
        <v>121002</v>
      </c>
      <c r="L75" s="592">
        <f t="shared" si="3"/>
        <v>1</v>
      </c>
    </row>
    <row r="76" spans="1:12" ht="17.399999999999999" x14ac:dyDescent="0.3">
      <c r="A76" s="271">
        <v>11</v>
      </c>
      <c r="B76" s="68" t="s">
        <v>302</v>
      </c>
      <c r="C76" s="29">
        <v>3</v>
      </c>
      <c r="D76" s="26" t="s">
        <v>44</v>
      </c>
      <c r="E76" s="14">
        <f>SUM(E68+E73+E75)</f>
        <v>939800</v>
      </c>
      <c r="F76" s="18"/>
      <c r="H76" s="424">
        <f>SUM(H68+H73+H75)</f>
        <v>501650</v>
      </c>
      <c r="I76" s="424">
        <f>SUM(I68+I73+I75)</f>
        <v>68613</v>
      </c>
      <c r="J76" s="423">
        <f>SUM(H76:I76)</f>
        <v>570263</v>
      </c>
      <c r="K76" s="600">
        <f>+K68+K73+K74</f>
        <v>570263</v>
      </c>
      <c r="L76" s="592">
        <f t="shared" si="3"/>
        <v>1</v>
      </c>
    </row>
    <row r="77" spans="1:12" ht="17.399999999999999" x14ac:dyDescent="0.3">
      <c r="A77" s="271">
        <v>12</v>
      </c>
      <c r="B77" s="100" t="s">
        <v>302</v>
      </c>
      <c r="C77" s="201">
        <v>61</v>
      </c>
      <c r="D77" s="202"/>
      <c r="E77" s="100"/>
      <c r="F77" s="100"/>
      <c r="G77" s="100"/>
      <c r="H77" s="465"/>
      <c r="I77" s="417"/>
      <c r="J77" s="417">
        <f t="shared" si="4"/>
        <v>0</v>
      </c>
      <c r="K77" s="599"/>
      <c r="L77" s="208"/>
    </row>
    <row r="78" spans="1:12" ht="17.399999999999999" x14ac:dyDescent="0.3">
      <c r="A78" s="271">
        <v>13</v>
      </c>
      <c r="B78" s="100" t="s">
        <v>302</v>
      </c>
      <c r="C78" s="201">
        <v>67</v>
      </c>
      <c r="D78" s="202"/>
      <c r="E78" s="100"/>
      <c r="F78" s="100"/>
      <c r="G78" s="100"/>
      <c r="H78" s="465"/>
      <c r="I78" s="417"/>
      <c r="J78" s="417">
        <f t="shared" si="4"/>
        <v>0</v>
      </c>
      <c r="K78" s="599"/>
      <c r="L78" s="208"/>
    </row>
    <row r="79" spans="1:12" ht="17.399999999999999" x14ac:dyDescent="0.3">
      <c r="A79" s="271">
        <v>14</v>
      </c>
      <c r="B79" s="68" t="s">
        <v>302</v>
      </c>
      <c r="C79" s="29">
        <v>6</v>
      </c>
      <c r="D79" s="26" t="s">
        <v>878</v>
      </c>
      <c r="E79" s="14"/>
      <c r="F79" s="18"/>
      <c r="H79" s="424">
        <f>SUM(H77:H78)</f>
        <v>0</v>
      </c>
      <c r="I79" s="423"/>
      <c r="J79" s="423">
        <f t="shared" si="4"/>
        <v>0</v>
      </c>
      <c r="K79" s="600"/>
      <c r="L79" s="208"/>
    </row>
    <row r="80" spans="1:12" x14ac:dyDescent="0.25">
      <c r="A80" s="697">
        <v>15</v>
      </c>
      <c r="B80" s="735" t="s">
        <v>45</v>
      </c>
      <c r="C80" s="736"/>
      <c r="D80" s="737"/>
      <c r="E80" s="743">
        <f>SUM(E76)</f>
        <v>939800</v>
      </c>
      <c r="F80" s="18"/>
      <c r="H80" s="744">
        <f>SUM(H76+H79)</f>
        <v>501650</v>
      </c>
      <c r="I80" s="744">
        <f>SUM(I76+I79)</f>
        <v>68613</v>
      </c>
      <c r="J80" s="745">
        <f t="shared" si="4"/>
        <v>570263</v>
      </c>
      <c r="K80" s="709">
        <f>+K76+K79</f>
        <v>570263</v>
      </c>
      <c r="L80" s="695">
        <v>1</v>
      </c>
    </row>
    <row r="81" spans="1:12" x14ac:dyDescent="0.25">
      <c r="A81" s="698"/>
      <c r="B81" s="738"/>
      <c r="C81" s="739"/>
      <c r="D81" s="740"/>
      <c r="E81" s="743"/>
      <c r="F81" s="18"/>
      <c r="H81" s="744"/>
      <c r="I81" s="744"/>
      <c r="J81" s="746"/>
      <c r="K81" s="710"/>
      <c r="L81" s="696"/>
    </row>
    <row r="82" spans="1:12" ht="17.399999999999999" x14ac:dyDescent="0.3">
      <c r="A82" s="279"/>
      <c r="B82" s="67"/>
      <c r="C82" s="42"/>
      <c r="D82" s="43"/>
      <c r="E82" s="51"/>
      <c r="F82" s="36"/>
      <c r="G82" s="45"/>
      <c r="H82" s="466"/>
      <c r="I82" s="460"/>
      <c r="J82" s="460"/>
    </row>
    <row r="83" spans="1:12" ht="17.399999999999999" x14ac:dyDescent="0.3">
      <c r="A83" s="272"/>
      <c r="B83" s="67"/>
      <c r="C83" s="18"/>
      <c r="D83" s="19" t="s">
        <v>71</v>
      </c>
      <c r="E83" s="21"/>
      <c r="F83" s="18" t="s">
        <v>1164</v>
      </c>
      <c r="H83" s="461"/>
      <c r="I83" s="460"/>
      <c r="J83" s="460"/>
    </row>
    <row r="84" spans="1:12" ht="17.399999999999999" x14ac:dyDescent="0.3">
      <c r="A84" s="272"/>
      <c r="B84" s="67"/>
      <c r="C84" s="18"/>
      <c r="D84" s="19" t="s">
        <v>72</v>
      </c>
      <c r="E84" s="21"/>
      <c r="F84" s="18"/>
      <c r="H84" s="461"/>
      <c r="I84" s="460"/>
      <c r="J84" s="460"/>
    </row>
    <row r="85" spans="1:12" ht="17.399999999999999" x14ac:dyDescent="0.3">
      <c r="A85" s="272"/>
      <c r="B85" s="67"/>
      <c r="C85" s="18"/>
      <c r="D85" s="19"/>
      <c r="E85" s="21"/>
      <c r="F85" s="18"/>
      <c r="H85" s="461"/>
      <c r="I85" s="460"/>
      <c r="J85" s="460"/>
    </row>
    <row r="86" spans="1:12" ht="17.399999999999999" x14ac:dyDescent="0.3">
      <c r="A86" s="697" t="s">
        <v>869</v>
      </c>
      <c r="B86" s="628" t="s">
        <v>1</v>
      </c>
      <c r="C86" s="628"/>
      <c r="D86" s="13" t="s">
        <v>306</v>
      </c>
      <c r="E86" s="24" t="s">
        <v>3</v>
      </c>
      <c r="F86" s="18">
        <v>511112</v>
      </c>
      <c r="H86" s="467" t="s">
        <v>3</v>
      </c>
      <c r="I86" s="414" t="s">
        <v>4</v>
      </c>
      <c r="J86" s="593" t="s">
        <v>5</v>
      </c>
      <c r="K86" s="415" t="s">
        <v>6</v>
      </c>
      <c r="L86" s="591" t="s">
        <v>7</v>
      </c>
    </row>
    <row r="87" spans="1:12" ht="17.399999999999999" x14ac:dyDescent="0.3">
      <c r="A87" s="698"/>
      <c r="B87" s="628" t="s">
        <v>37</v>
      </c>
      <c r="C87" s="628"/>
      <c r="D87" s="13" t="s">
        <v>159</v>
      </c>
      <c r="E87" s="24" t="s">
        <v>1013</v>
      </c>
      <c r="F87" s="18"/>
      <c r="H87" s="467" t="s">
        <v>1125</v>
      </c>
      <c r="I87" s="414" t="s">
        <v>1126</v>
      </c>
      <c r="J87" s="594" t="s">
        <v>1127</v>
      </c>
      <c r="K87" s="599" t="s">
        <v>360</v>
      </c>
      <c r="L87" s="208" t="s">
        <v>1315</v>
      </c>
    </row>
    <row r="88" spans="1:12" ht="17.399999999999999" x14ac:dyDescent="0.3">
      <c r="A88" s="196">
        <v>1</v>
      </c>
      <c r="B88" s="201" t="s">
        <v>302</v>
      </c>
      <c r="C88" s="201">
        <v>33</v>
      </c>
      <c r="D88" s="468" t="s">
        <v>1165</v>
      </c>
      <c r="E88" s="469"/>
      <c r="F88" s="18"/>
      <c r="H88" s="467"/>
      <c r="I88" s="417">
        <f t="shared" ref="I88:I96" si="5">J88-H88</f>
        <v>326600</v>
      </c>
      <c r="J88" s="594">
        <v>326600</v>
      </c>
      <c r="K88" s="599">
        <v>326600</v>
      </c>
      <c r="L88" s="208">
        <f t="shared" ref="L88:L100" si="6">K88/J88</f>
        <v>1</v>
      </c>
    </row>
    <row r="89" spans="1:12" ht="17.399999999999999" x14ac:dyDescent="0.3">
      <c r="A89" s="196">
        <v>2</v>
      </c>
      <c r="B89" s="100" t="s">
        <v>302</v>
      </c>
      <c r="C89" s="201">
        <v>355</v>
      </c>
      <c r="D89" s="470" t="s">
        <v>1166</v>
      </c>
      <c r="E89" s="469"/>
      <c r="F89" s="18"/>
      <c r="H89" s="467"/>
      <c r="I89" s="417">
        <f t="shared" si="5"/>
        <v>78732</v>
      </c>
      <c r="J89" s="594">
        <v>78732</v>
      </c>
      <c r="K89" s="599">
        <v>78732</v>
      </c>
      <c r="L89" s="208">
        <f t="shared" si="6"/>
        <v>1</v>
      </c>
    </row>
    <row r="90" spans="1:12" ht="17.399999999999999" x14ac:dyDescent="0.3">
      <c r="A90" s="196">
        <v>3</v>
      </c>
      <c r="B90" s="100" t="s">
        <v>302</v>
      </c>
      <c r="C90" s="201">
        <v>535</v>
      </c>
      <c r="D90" s="470" t="s">
        <v>1167</v>
      </c>
      <c r="E90" s="469"/>
      <c r="F90" s="18"/>
      <c r="H90" s="467"/>
      <c r="I90" s="417">
        <f t="shared" si="5"/>
        <v>46500</v>
      </c>
      <c r="J90" s="594">
        <v>46500</v>
      </c>
      <c r="K90" s="599">
        <v>46500</v>
      </c>
      <c r="L90" s="208">
        <f t="shared" si="6"/>
        <v>1</v>
      </c>
    </row>
    <row r="91" spans="1:12" ht="17.399999999999999" x14ac:dyDescent="0.3">
      <c r="A91" s="196">
        <v>4</v>
      </c>
      <c r="B91" s="100"/>
      <c r="C91" s="277"/>
      <c r="D91" s="471" t="s">
        <v>44</v>
      </c>
      <c r="E91" s="472"/>
      <c r="F91" s="106"/>
      <c r="G91" s="107"/>
      <c r="H91" s="473"/>
      <c r="I91" s="423">
        <f t="shared" si="5"/>
        <v>451832</v>
      </c>
      <c r="J91" s="595">
        <f>SUM(J88:J90)</f>
        <v>451832</v>
      </c>
      <c r="K91" s="600">
        <f>+K88+K89+K90</f>
        <v>451832</v>
      </c>
      <c r="L91" s="592">
        <f t="shared" si="6"/>
        <v>1</v>
      </c>
    </row>
    <row r="92" spans="1:12" ht="17.399999999999999" x14ac:dyDescent="0.3">
      <c r="A92" s="196">
        <v>5</v>
      </c>
      <c r="B92" s="100" t="s">
        <v>302</v>
      </c>
      <c r="C92" s="201">
        <v>61</v>
      </c>
      <c r="D92" s="470" t="s">
        <v>1168</v>
      </c>
      <c r="E92" s="469"/>
      <c r="F92" s="18"/>
      <c r="H92" s="467"/>
      <c r="I92" s="417">
        <f t="shared" si="5"/>
        <v>145000</v>
      </c>
      <c r="J92" s="594">
        <v>145000</v>
      </c>
      <c r="K92" s="599">
        <v>145000</v>
      </c>
      <c r="L92" s="208">
        <f t="shared" si="6"/>
        <v>1</v>
      </c>
    </row>
    <row r="93" spans="1:12" ht="17.399999999999999" x14ac:dyDescent="0.3">
      <c r="A93" s="196">
        <v>6</v>
      </c>
      <c r="B93" s="100" t="s">
        <v>302</v>
      </c>
      <c r="C93" s="201">
        <v>62</v>
      </c>
      <c r="D93" s="202" t="s">
        <v>1169</v>
      </c>
      <c r="E93" s="100"/>
      <c r="F93" s="100"/>
      <c r="G93" s="100"/>
      <c r="H93" s="475">
        <v>1182000</v>
      </c>
      <c r="I93" s="417">
        <f t="shared" si="5"/>
        <v>2268000</v>
      </c>
      <c r="J93" s="596">
        <v>3450000</v>
      </c>
      <c r="K93" s="599">
        <v>3450000</v>
      </c>
      <c r="L93" s="208">
        <f t="shared" si="6"/>
        <v>1</v>
      </c>
    </row>
    <row r="94" spans="1:12" ht="17.399999999999999" x14ac:dyDescent="0.3">
      <c r="A94" s="196">
        <v>7</v>
      </c>
      <c r="B94" s="100" t="s">
        <v>302</v>
      </c>
      <c r="C94" s="201">
        <v>62</v>
      </c>
      <c r="D94" s="202" t="s">
        <v>1170</v>
      </c>
      <c r="E94" s="100"/>
      <c r="F94" s="100"/>
      <c r="G94" s="100"/>
      <c r="H94" s="475"/>
      <c r="I94" s="417">
        <f t="shared" si="5"/>
        <v>0</v>
      </c>
      <c r="J94" s="596"/>
      <c r="K94" s="599"/>
      <c r="L94" s="208"/>
    </row>
    <row r="95" spans="1:12" ht="17.399999999999999" x14ac:dyDescent="0.3">
      <c r="A95" s="196">
        <v>8</v>
      </c>
      <c r="B95" s="100" t="s">
        <v>302</v>
      </c>
      <c r="C95" s="201">
        <v>62</v>
      </c>
      <c r="D95" s="202" t="s">
        <v>1171</v>
      </c>
      <c r="E95" s="100"/>
      <c r="F95" s="100"/>
      <c r="G95" s="100"/>
      <c r="H95" s="475"/>
      <c r="I95" s="417">
        <f t="shared" si="5"/>
        <v>0</v>
      </c>
      <c r="J95" s="596">
        <v>0</v>
      </c>
      <c r="K95" s="599"/>
      <c r="L95" s="208"/>
    </row>
    <row r="96" spans="1:12" ht="17.399999999999999" x14ac:dyDescent="0.3">
      <c r="A96" s="196">
        <v>9</v>
      </c>
      <c r="B96" s="100" t="s">
        <v>302</v>
      </c>
      <c r="C96" s="201">
        <v>67</v>
      </c>
      <c r="D96" s="202" t="s">
        <v>877</v>
      </c>
      <c r="E96" s="100"/>
      <c r="F96" s="100"/>
      <c r="G96" s="100"/>
      <c r="H96" s="475">
        <v>319140</v>
      </c>
      <c r="I96" s="417">
        <f t="shared" si="5"/>
        <v>-319140</v>
      </c>
      <c r="J96" s="596">
        <v>0</v>
      </c>
      <c r="K96" s="599"/>
      <c r="L96" s="208"/>
    </row>
    <row r="97" spans="1:12" ht="17.399999999999999" x14ac:dyDescent="0.3">
      <c r="A97" s="196">
        <v>10</v>
      </c>
      <c r="B97" s="276" t="s">
        <v>302</v>
      </c>
      <c r="C97" s="277">
        <v>6</v>
      </c>
      <c r="D97" s="278" t="s">
        <v>1014</v>
      </c>
      <c r="E97" s="276"/>
      <c r="F97" s="276"/>
      <c r="G97" s="276"/>
      <c r="H97" s="476">
        <f>SUM(H93:H96)</f>
        <v>1501140</v>
      </c>
      <c r="I97" s="423">
        <f>SUM(I92:I96)</f>
        <v>2093860</v>
      </c>
      <c r="J97" s="597">
        <f>SUM(J92:J96)</f>
        <v>3595000</v>
      </c>
      <c r="K97" s="600">
        <f>SUM(K92:K96)</f>
        <v>3595000</v>
      </c>
      <c r="L97" s="592">
        <f t="shared" si="6"/>
        <v>1</v>
      </c>
    </row>
    <row r="98" spans="1:12" ht="18" x14ac:dyDescent="0.35">
      <c r="A98" s="196">
        <v>11</v>
      </c>
      <c r="B98" s="100" t="s">
        <v>302</v>
      </c>
      <c r="C98" s="201">
        <v>72</v>
      </c>
      <c r="D98" s="202" t="s">
        <v>879</v>
      </c>
      <c r="E98" s="100"/>
      <c r="F98" s="100"/>
      <c r="G98" s="100"/>
      <c r="H98" s="477"/>
      <c r="I98" s="478">
        <v>2303150</v>
      </c>
      <c r="J98" s="596">
        <f>SUM(H98:I98)</f>
        <v>2303150</v>
      </c>
      <c r="K98" s="599">
        <v>2303150</v>
      </c>
      <c r="L98" s="208">
        <f t="shared" si="6"/>
        <v>1</v>
      </c>
    </row>
    <row r="99" spans="1:12" ht="18" x14ac:dyDescent="0.35">
      <c r="A99" s="196">
        <v>12</v>
      </c>
      <c r="B99" s="100" t="s">
        <v>302</v>
      </c>
      <c r="C99" s="201">
        <v>76</v>
      </c>
      <c r="D99" s="202" t="s">
        <v>880</v>
      </c>
      <c r="E99" s="100"/>
      <c r="F99" s="100"/>
      <c r="G99" s="100"/>
      <c r="H99" s="475"/>
      <c r="I99" s="478">
        <v>621850</v>
      </c>
      <c r="J99" s="596">
        <f>SUM(H99:I99)</f>
        <v>621850</v>
      </c>
      <c r="K99" s="599">
        <v>621850</v>
      </c>
      <c r="L99" s="208">
        <f t="shared" si="6"/>
        <v>1</v>
      </c>
    </row>
    <row r="100" spans="1:12" ht="18" x14ac:dyDescent="0.35">
      <c r="A100" s="196">
        <v>13</v>
      </c>
      <c r="B100" s="264" t="s">
        <v>302</v>
      </c>
      <c r="C100" s="29">
        <v>6</v>
      </c>
      <c r="D100" s="26" t="s">
        <v>1015</v>
      </c>
      <c r="E100" s="14"/>
      <c r="F100" s="18"/>
      <c r="H100" s="479">
        <f>SUM(H98:H99)</f>
        <v>0</v>
      </c>
      <c r="I100" s="480">
        <f>SUM(I98:I99)</f>
        <v>2925000</v>
      </c>
      <c r="J100" s="597">
        <f>SUM(J98:J99)</f>
        <v>2925000</v>
      </c>
      <c r="K100" s="600">
        <f>SUM(K98:K99)</f>
        <v>2925000</v>
      </c>
      <c r="L100" s="592">
        <f t="shared" si="6"/>
        <v>1</v>
      </c>
    </row>
    <row r="101" spans="1:12" x14ac:dyDescent="0.25">
      <c r="A101" s="697">
        <v>14</v>
      </c>
      <c r="B101" s="735" t="s">
        <v>45</v>
      </c>
      <c r="C101" s="736"/>
      <c r="D101" s="737"/>
      <c r="E101" s="743">
        <f>SUM(E84)</f>
        <v>0</v>
      </c>
      <c r="F101" s="18"/>
      <c r="H101" s="747">
        <f>H97+H100</f>
        <v>1501140</v>
      </c>
      <c r="I101" s="747">
        <f>I97+I100+I91</f>
        <v>5470692</v>
      </c>
      <c r="J101" s="747">
        <f>J97+J100+J91</f>
        <v>6971832</v>
      </c>
      <c r="K101" s="709">
        <f>+K91+K97+K100</f>
        <v>6971832</v>
      </c>
      <c r="L101" s="695">
        <v>1</v>
      </c>
    </row>
    <row r="102" spans="1:12" x14ac:dyDescent="0.25">
      <c r="A102" s="698"/>
      <c r="B102" s="738"/>
      <c r="C102" s="739"/>
      <c r="D102" s="740"/>
      <c r="E102" s="743"/>
      <c r="F102" s="18"/>
      <c r="H102" s="747"/>
      <c r="I102" s="747"/>
      <c r="J102" s="747"/>
      <c r="K102" s="710"/>
      <c r="L102" s="696"/>
    </row>
    <row r="103" spans="1:12" ht="17.399999999999999" x14ac:dyDescent="0.3">
      <c r="A103" s="279"/>
      <c r="B103" s="67"/>
      <c r="C103" s="42"/>
      <c r="D103" s="43"/>
      <c r="E103" s="51"/>
      <c r="F103" s="36"/>
      <c r="G103" s="45"/>
      <c r="H103" s="466"/>
      <c r="I103" s="460"/>
      <c r="J103" s="460"/>
    </row>
    <row r="104" spans="1:12" ht="17.399999999999999" x14ac:dyDescent="0.3">
      <c r="A104" s="279"/>
      <c r="B104" s="67"/>
      <c r="C104" s="42"/>
      <c r="D104" s="43"/>
      <c r="E104" s="51"/>
      <c r="F104" s="36"/>
      <c r="G104" s="45"/>
      <c r="H104" s="466"/>
      <c r="I104" s="460"/>
      <c r="J104" s="460"/>
    </row>
    <row r="105" spans="1:12" ht="17.399999999999999" x14ac:dyDescent="0.3">
      <c r="A105" s="180"/>
      <c r="B105" s="67"/>
      <c r="C105" s="481"/>
      <c r="D105" s="19" t="s">
        <v>1319</v>
      </c>
      <c r="E105" s="21"/>
      <c r="F105" s="18" t="s">
        <v>1164</v>
      </c>
      <c r="H105" s="461"/>
      <c r="I105" s="460"/>
      <c r="J105" s="460"/>
    </row>
    <row r="106" spans="1:12" ht="17.399999999999999" x14ac:dyDescent="0.3">
      <c r="A106" s="180"/>
      <c r="B106" s="67"/>
      <c r="C106" s="481"/>
      <c r="D106" s="19" t="s">
        <v>1172</v>
      </c>
      <c r="E106" s="21"/>
      <c r="F106" s="18"/>
      <c r="H106" s="461"/>
      <c r="I106" s="460"/>
      <c r="J106" s="460"/>
    </row>
    <row r="107" spans="1:12" ht="17.399999999999999" x14ac:dyDescent="0.3">
      <c r="A107" s="748" t="s">
        <v>869</v>
      </c>
      <c r="B107" s="628" t="s">
        <v>1</v>
      </c>
      <c r="C107" s="628"/>
      <c r="D107" s="13" t="s">
        <v>306</v>
      </c>
      <c r="E107" s="24" t="s">
        <v>3</v>
      </c>
      <c r="F107" s="23">
        <v>511112</v>
      </c>
      <c r="G107" s="117"/>
      <c r="H107" s="413" t="s">
        <v>3</v>
      </c>
      <c r="I107" s="414" t="s">
        <v>1173</v>
      </c>
      <c r="J107" s="414" t="s">
        <v>5</v>
      </c>
      <c r="K107" s="415" t="s">
        <v>6</v>
      </c>
      <c r="L107" s="591" t="s">
        <v>7</v>
      </c>
    </row>
    <row r="108" spans="1:12" ht="17.399999999999999" x14ac:dyDescent="0.3">
      <c r="A108" s="749"/>
      <c r="B108" s="628" t="s">
        <v>37</v>
      </c>
      <c r="C108" s="628"/>
      <c r="D108" s="13" t="s">
        <v>159</v>
      </c>
      <c r="E108" s="24" t="s">
        <v>1013</v>
      </c>
      <c r="F108" s="23"/>
      <c r="G108" s="117"/>
      <c r="H108" s="413" t="s">
        <v>1125</v>
      </c>
      <c r="I108" s="414" t="s">
        <v>1174</v>
      </c>
      <c r="J108" s="414" t="s">
        <v>1127</v>
      </c>
      <c r="K108" s="599" t="s">
        <v>360</v>
      </c>
      <c r="L108" s="208" t="s">
        <v>1315</v>
      </c>
    </row>
    <row r="109" spans="1:12" ht="17.399999999999999" x14ac:dyDescent="0.3">
      <c r="A109" s="482">
        <v>1</v>
      </c>
      <c r="B109" s="23" t="s">
        <v>302</v>
      </c>
      <c r="C109" s="23">
        <v>5021</v>
      </c>
      <c r="D109" s="11" t="s">
        <v>1176</v>
      </c>
      <c r="E109" s="24"/>
      <c r="F109" s="23"/>
      <c r="G109" s="117"/>
      <c r="H109" s="413"/>
      <c r="I109" s="417">
        <v>1807876</v>
      </c>
      <c r="J109" s="417">
        <f>SUM(H109:I109)</f>
        <v>1807876</v>
      </c>
      <c r="K109" s="417">
        <v>1807876</v>
      </c>
      <c r="L109" s="208">
        <f>K109/J109</f>
        <v>1</v>
      </c>
    </row>
    <row r="110" spans="1:12" x14ac:dyDescent="0.25">
      <c r="A110" s="750">
        <v>5</v>
      </c>
      <c r="B110" s="751" t="s">
        <v>45</v>
      </c>
      <c r="C110" s="751"/>
      <c r="D110" s="751"/>
      <c r="E110" s="274"/>
      <c r="F110" s="59"/>
      <c r="G110" s="484"/>
      <c r="H110" s="723"/>
      <c r="I110" s="718" t="e">
        <f>#REF!+I109+#REF!+#REF!</f>
        <v>#REF!</v>
      </c>
      <c r="J110" s="792">
        <f>SUM(J109)</f>
        <v>1807876</v>
      </c>
      <c r="K110" s="725">
        <f>+K109</f>
        <v>1807876</v>
      </c>
      <c r="L110" s="695">
        <v>1</v>
      </c>
    </row>
    <row r="111" spans="1:12" x14ac:dyDescent="0.25">
      <c r="A111" s="750"/>
      <c r="B111" s="751"/>
      <c r="C111" s="751"/>
      <c r="D111" s="751"/>
      <c r="E111" s="274"/>
      <c r="F111" s="59"/>
      <c r="G111" s="484"/>
      <c r="H111" s="724"/>
      <c r="I111" s="718"/>
      <c r="J111" s="793"/>
      <c r="K111" s="726"/>
      <c r="L111" s="696"/>
    </row>
    <row r="112" spans="1:12" ht="17.399999999999999" x14ac:dyDescent="0.3">
      <c r="A112" s="279"/>
      <c r="B112" s="67"/>
      <c r="C112" s="42"/>
      <c r="D112" s="43"/>
      <c r="E112" s="51"/>
      <c r="F112" s="36"/>
      <c r="G112" s="45"/>
      <c r="H112" s="466"/>
      <c r="I112" s="460"/>
      <c r="J112" s="460"/>
    </row>
    <row r="113" spans="1:15" ht="17.399999999999999" x14ac:dyDescent="0.3">
      <c r="A113" s="279"/>
      <c r="B113" s="67"/>
      <c r="C113" s="42"/>
      <c r="D113" s="43"/>
      <c r="E113" s="51"/>
      <c r="F113" s="36"/>
      <c r="G113" s="45"/>
      <c r="H113" s="466"/>
      <c r="I113" s="460"/>
      <c r="J113" s="460"/>
    </row>
    <row r="114" spans="1:15" ht="17.399999999999999" x14ac:dyDescent="0.3">
      <c r="A114" s="180"/>
      <c r="B114" s="67"/>
      <c r="C114" s="481"/>
      <c r="D114" s="43"/>
      <c r="E114" s="44"/>
      <c r="F114" s="36"/>
      <c r="G114" s="45"/>
      <c r="H114" s="459"/>
      <c r="I114" s="460"/>
      <c r="J114" s="460"/>
    </row>
    <row r="115" spans="1:15" ht="17.399999999999999" x14ac:dyDescent="0.3">
      <c r="A115" s="180"/>
      <c r="B115" s="67"/>
      <c r="C115" s="481"/>
      <c r="D115" s="19" t="s">
        <v>1016</v>
      </c>
      <c r="E115" s="21"/>
      <c r="F115" s="18" t="s">
        <v>1164</v>
      </c>
      <c r="H115" s="461"/>
      <c r="I115" s="460"/>
      <c r="J115" s="460"/>
    </row>
    <row r="116" spans="1:15" ht="17.399999999999999" x14ac:dyDescent="0.3">
      <c r="A116" s="180"/>
      <c r="B116" s="67"/>
      <c r="C116" s="481"/>
      <c r="D116" s="19" t="s">
        <v>1172</v>
      </c>
      <c r="E116" s="21"/>
      <c r="F116" s="18"/>
      <c r="H116" s="461"/>
      <c r="I116" s="460"/>
      <c r="J116" s="460"/>
    </row>
    <row r="117" spans="1:15" ht="17.399999999999999" x14ac:dyDescent="0.3">
      <c r="A117" s="748" t="s">
        <v>869</v>
      </c>
      <c r="B117" s="628" t="s">
        <v>1</v>
      </c>
      <c r="C117" s="628"/>
      <c r="D117" s="13" t="s">
        <v>306</v>
      </c>
      <c r="E117" s="24" t="s">
        <v>3</v>
      </c>
      <c r="F117" s="23">
        <v>511112</v>
      </c>
      <c r="G117" s="117"/>
      <c r="H117" s="413" t="s">
        <v>3</v>
      </c>
      <c r="I117" s="414" t="s">
        <v>1173</v>
      </c>
      <c r="J117" s="414" t="s">
        <v>5</v>
      </c>
      <c r="K117" s="415" t="s">
        <v>6</v>
      </c>
      <c r="L117" s="591" t="s">
        <v>7</v>
      </c>
    </row>
    <row r="118" spans="1:15" ht="17.399999999999999" x14ac:dyDescent="0.3">
      <c r="A118" s="749"/>
      <c r="B118" s="628" t="s">
        <v>37</v>
      </c>
      <c r="C118" s="628"/>
      <c r="D118" s="13" t="s">
        <v>159</v>
      </c>
      <c r="E118" s="24" t="s">
        <v>1013</v>
      </c>
      <c r="F118" s="23"/>
      <c r="G118" s="117"/>
      <c r="H118" s="413" t="s">
        <v>1125</v>
      </c>
      <c r="I118" s="414" t="s">
        <v>1174</v>
      </c>
      <c r="J118" s="414" t="s">
        <v>1127</v>
      </c>
      <c r="K118" s="599" t="s">
        <v>360</v>
      </c>
      <c r="L118" s="208" t="s">
        <v>1315</v>
      </c>
    </row>
    <row r="119" spans="1:15" ht="17.399999999999999" x14ac:dyDescent="0.3">
      <c r="A119" s="482">
        <v>1</v>
      </c>
      <c r="B119" s="23" t="s">
        <v>302</v>
      </c>
      <c r="C119" s="23">
        <v>355</v>
      </c>
      <c r="D119" s="11" t="s">
        <v>1175</v>
      </c>
      <c r="E119" s="24"/>
      <c r="F119" s="23"/>
      <c r="G119" s="117"/>
      <c r="H119" s="413"/>
      <c r="I119" s="417">
        <v>5089</v>
      </c>
      <c r="J119" s="417">
        <v>5089</v>
      </c>
      <c r="K119" s="599">
        <v>5089</v>
      </c>
      <c r="L119" s="208">
        <f>K119/J119</f>
        <v>1</v>
      </c>
    </row>
    <row r="120" spans="1:15" ht="17.399999999999999" x14ac:dyDescent="0.3">
      <c r="A120" s="482">
        <v>3</v>
      </c>
      <c r="B120" s="68" t="s">
        <v>302</v>
      </c>
      <c r="C120" s="483">
        <v>9141</v>
      </c>
      <c r="D120" s="294" t="s">
        <v>1177</v>
      </c>
      <c r="E120" s="274"/>
      <c r="F120" s="59"/>
      <c r="G120" s="484"/>
      <c r="H120" s="485">
        <v>4888122</v>
      </c>
      <c r="I120" s="417"/>
      <c r="J120" s="417">
        <f>SUM(H120:I120)</f>
        <v>4888122</v>
      </c>
      <c r="K120" s="703">
        <v>7212643</v>
      </c>
      <c r="L120" s="711">
        <f>K120/(J120+J121)</f>
        <v>1</v>
      </c>
      <c r="O120" s="604"/>
    </row>
    <row r="121" spans="1:15" ht="17.399999999999999" x14ac:dyDescent="0.3">
      <c r="A121" s="482">
        <v>4</v>
      </c>
      <c r="B121" s="68" t="s">
        <v>302</v>
      </c>
      <c r="C121" s="483">
        <v>9141</v>
      </c>
      <c r="D121" s="294" t="s">
        <v>1178</v>
      </c>
      <c r="E121" s="274"/>
      <c r="F121" s="59"/>
      <c r="G121" s="484"/>
      <c r="H121" s="485"/>
      <c r="I121" s="417">
        <v>2324521</v>
      </c>
      <c r="J121" s="417">
        <v>2324521</v>
      </c>
      <c r="K121" s="704"/>
      <c r="L121" s="713"/>
    </row>
    <row r="122" spans="1:15" ht="12.75" customHeight="1" x14ac:dyDescent="0.25">
      <c r="A122" s="750">
        <v>5</v>
      </c>
      <c r="B122" s="751" t="s">
        <v>45</v>
      </c>
      <c r="C122" s="751"/>
      <c r="D122" s="751"/>
      <c r="E122" s="274"/>
      <c r="F122" s="59"/>
      <c r="G122" s="484"/>
      <c r="H122" s="723">
        <f>SUM(H119:H121)</f>
        <v>4888122</v>
      </c>
      <c r="I122" s="723">
        <f>SUM(I119:I121)</f>
        <v>2329610</v>
      </c>
      <c r="J122" s="723">
        <f>SUM(J119:J121)</f>
        <v>7217732</v>
      </c>
      <c r="K122" s="723">
        <f>+K119+K120+K121</f>
        <v>7217732</v>
      </c>
      <c r="L122" s="699">
        <f>K122/(J122+J123)</f>
        <v>1</v>
      </c>
    </row>
    <row r="123" spans="1:15" ht="12.75" customHeight="1" x14ac:dyDescent="0.25">
      <c r="A123" s="750"/>
      <c r="B123" s="751"/>
      <c r="C123" s="751"/>
      <c r="D123" s="751"/>
      <c r="E123" s="274"/>
      <c r="F123" s="59"/>
      <c r="G123" s="484"/>
      <c r="H123" s="724"/>
      <c r="I123" s="724"/>
      <c r="J123" s="724"/>
      <c r="K123" s="724"/>
      <c r="L123" s="700"/>
    </row>
    <row r="124" spans="1:15" ht="17.399999999999999" x14ac:dyDescent="0.3">
      <c r="A124" s="180"/>
      <c r="B124" s="67"/>
      <c r="C124" s="481"/>
      <c r="D124" s="43"/>
      <c r="E124" s="44"/>
      <c r="F124" s="36"/>
      <c r="G124" s="45"/>
      <c r="H124" s="459"/>
      <c r="I124" s="460"/>
      <c r="J124" s="460"/>
    </row>
    <row r="125" spans="1:15" ht="17.399999999999999" x14ac:dyDescent="0.3">
      <c r="A125" s="180"/>
      <c r="B125" s="67"/>
      <c r="C125" s="18"/>
      <c r="D125" s="19" t="s">
        <v>92</v>
      </c>
      <c r="E125" s="21"/>
      <c r="F125" s="18"/>
      <c r="H125" s="461"/>
      <c r="I125" s="460"/>
      <c r="J125" s="460"/>
    </row>
    <row r="126" spans="1:15" ht="17.399999999999999" x14ac:dyDescent="0.3">
      <c r="A126" s="272"/>
      <c r="B126" s="67"/>
      <c r="C126" s="18"/>
      <c r="D126" s="19" t="s">
        <v>93</v>
      </c>
      <c r="E126" s="21"/>
      <c r="F126" s="18"/>
      <c r="H126" s="461"/>
      <c r="I126" s="460"/>
      <c r="J126" s="460"/>
    </row>
    <row r="127" spans="1:15" ht="17.399999999999999" x14ac:dyDescent="0.3">
      <c r="A127" s="272"/>
      <c r="B127" s="67"/>
      <c r="C127" s="18"/>
      <c r="D127" s="19"/>
      <c r="E127" s="22"/>
      <c r="F127" s="18">
        <v>583119</v>
      </c>
      <c r="H127" s="464"/>
      <c r="I127" s="460"/>
      <c r="J127" s="460"/>
    </row>
    <row r="128" spans="1:15" ht="17.399999999999999" x14ac:dyDescent="0.3">
      <c r="A128" s="697" t="s">
        <v>869</v>
      </c>
      <c r="B128" s="628" t="s">
        <v>1</v>
      </c>
      <c r="C128" s="628"/>
      <c r="D128" s="13" t="s">
        <v>306</v>
      </c>
      <c r="E128" s="24" t="s">
        <v>3</v>
      </c>
      <c r="F128" s="18">
        <v>511112</v>
      </c>
      <c r="H128" s="413" t="s">
        <v>3</v>
      </c>
      <c r="I128" s="414" t="s">
        <v>4</v>
      </c>
      <c r="J128" s="414" t="s">
        <v>5</v>
      </c>
      <c r="K128" s="415" t="s">
        <v>6</v>
      </c>
      <c r="L128" s="591" t="s">
        <v>7</v>
      </c>
    </row>
    <row r="129" spans="1:12" ht="17.399999999999999" x14ac:dyDescent="0.3">
      <c r="A129" s="698"/>
      <c r="B129" s="628" t="s">
        <v>37</v>
      </c>
      <c r="C129" s="628"/>
      <c r="D129" s="13" t="s">
        <v>159</v>
      </c>
      <c r="E129" s="24" t="s">
        <v>1013</v>
      </c>
      <c r="F129" s="18"/>
      <c r="H129" s="413" t="s">
        <v>1125</v>
      </c>
      <c r="I129" s="414" t="s">
        <v>1126</v>
      </c>
      <c r="J129" s="415" t="s">
        <v>1127</v>
      </c>
      <c r="K129" s="599" t="s">
        <v>360</v>
      </c>
      <c r="L129" s="208" t="s">
        <v>1315</v>
      </c>
    </row>
    <row r="130" spans="1:12" ht="17.399999999999999" x14ac:dyDescent="0.3">
      <c r="A130" s="271">
        <v>1</v>
      </c>
      <c r="B130" s="68" t="s">
        <v>302</v>
      </c>
      <c r="C130" s="23">
        <v>915</v>
      </c>
      <c r="D130" s="11" t="s">
        <v>94</v>
      </c>
      <c r="E130" s="486">
        <v>27398720</v>
      </c>
      <c r="F130" s="18"/>
      <c r="H130" s="487">
        <v>43791441</v>
      </c>
      <c r="I130" s="417">
        <v>-43791441</v>
      </c>
      <c r="J130" s="417">
        <f>SUM(H130:I130)</f>
        <v>0</v>
      </c>
      <c r="K130" s="599"/>
      <c r="L130" s="208" t="e">
        <f>K130/J130</f>
        <v>#DIV/0!</v>
      </c>
    </row>
    <row r="131" spans="1:12" ht="17.399999999999999" x14ac:dyDescent="0.25">
      <c r="A131" s="271">
        <v>2</v>
      </c>
      <c r="B131" s="298" t="s">
        <v>302</v>
      </c>
      <c r="C131" s="271">
        <v>915</v>
      </c>
      <c r="D131" s="295" t="s">
        <v>1179</v>
      </c>
      <c r="E131" s="488">
        <v>19052800</v>
      </c>
      <c r="F131" s="272"/>
      <c r="G131" s="489"/>
      <c r="H131" s="490">
        <v>40359800</v>
      </c>
      <c r="I131" s="491">
        <f>J131-H131</f>
        <v>4779751</v>
      </c>
      <c r="J131" s="492">
        <v>45139551</v>
      </c>
      <c r="K131" s="599">
        <v>45139551</v>
      </c>
      <c r="L131" s="208">
        <f>K131/J131</f>
        <v>1</v>
      </c>
    </row>
    <row r="132" spans="1:12" ht="17.399999999999999" x14ac:dyDescent="0.25">
      <c r="A132" s="271">
        <v>3</v>
      </c>
      <c r="B132" s="298" t="s">
        <v>1180</v>
      </c>
      <c r="C132" s="271">
        <v>506</v>
      </c>
      <c r="D132" s="295" t="s">
        <v>1181</v>
      </c>
      <c r="E132" s="493"/>
      <c r="F132" s="272"/>
      <c r="G132" s="489"/>
      <c r="H132" s="494"/>
      <c r="I132" s="491">
        <f>J132-H132</f>
        <v>30524504</v>
      </c>
      <c r="J132" s="492">
        <v>30524504</v>
      </c>
      <c r="K132" s="599">
        <v>30524504</v>
      </c>
      <c r="L132" s="208">
        <f>K132/J132</f>
        <v>1</v>
      </c>
    </row>
    <row r="133" spans="1:12" ht="17.399999999999999" x14ac:dyDescent="0.3">
      <c r="A133" s="271">
        <v>4</v>
      </c>
      <c r="B133" s="68" t="s">
        <v>302</v>
      </c>
      <c r="C133" s="29">
        <v>9</v>
      </c>
      <c r="D133" s="26" t="s">
        <v>881</v>
      </c>
      <c r="E133" s="281">
        <f>SUM(E130:E131)</f>
        <v>46451520</v>
      </c>
      <c r="F133" s="18"/>
      <c r="H133" s="495">
        <f>SUM(H130:H131)</f>
        <v>84151241</v>
      </c>
      <c r="I133" s="423">
        <f>SUM(I130:I132)</f>
        <v>-8487186</v>
      </c>
      <c r="J133" s="423">
        <f>SUM(J131:J132)</f>
        <v>75664055</v>
      </c>
      <c r="K133" s="600">
        <f>SUM(K131:K132)</f>
        <v>75664055</v>
      </c>
      <c r="L133" s="208">
        <f>K133/J133</f>
        <v>1</v>
      </c>
    </row>
    <row r="134" spans="1:12" x14ac:dyDescent="0.25">
      <c r="A134" s="754">
        <v>5</v>
      </c>
      <c r="B134" s="735" t="s">
        <v>45</v>
      </c>
      <c r="C134" s="736"/>
      <c r="D134" s="737"/>
      <c r="E134" s="772">
        <f>SUM(E130:G131)</f>
        <v>46451520</v>
      </c>
      <c r="F134" s="18"/>
      <c r="H134" s="719">
        <f>SUM(H133)</f>
        <v>84151241</v>
      </c>
      <c r="I134" s="718">
        <f>I133</f>
        <v>-8487186</v>
      </c>
      <c r="J134" s="799">
        <f>J133</f>
        <v>75664055</v>
      </c>
      <c r="K134" s="745">
        <f>+K131+K132</f>
        <v>75664055</v>
      </c>
      <c r="L134" s="794"/>
    </row>
    <row r="135" spans="1:12" ht="12.75" customHeight="1" x14ac:dyDescent="0.25">
      <c r="A135" s="754"/>
      <c r="B135" s="738"/>
      <c r="C135" s="739"/>
      <c r="D135" s="740"/>
      <c r="E135" s="756"/>
      <c r="F135" s="18"/>
      <c r="H135" s="720"/>
      <c r="I135" s="718"/>
      <c r="J135" s="799"/>
      <c r="K135" s="710"/>
      <c r="L135" s="729"/>
    </row>
    <row r="136" spans="1:12" ht="17.399999999999999" x14ac:dyDescent="0.3">
      <c r="A136" s="272"/>
      <c r="B136" s="67"/>
      <c r="C136" s="42"/>
      <c r="D136" s="43"/>
      <c r="E136" s="51"/>
      <c r="F136" s="36"/>
      <c r="G136" s="45"/>
      <c r="H136" s="466"/>
      <c r="I136" s="460"/>
      <c r="J136" s="460"/>
      <c r="K136" s="612"/>
    </row>
    <row r="137" spans="1:12" ht="17.399999999999999" x14ac:dyDescent="0.3">
      <c r="A137" s="180"/>
      <c r="B137" s="67"/>
      <c r="C137" s="18"/>
      <c r="D137" s="19" t="s">
        <v>124</v>
      </c>
      <c r="E137" s="21"/>
      <c r="F137" s="18"/>
      <c r="H137" s="461"/>
      <c r="I137" s="460"/>
      <c r="J137" s="460"/>
    </row>
    <row r="138" spans="1:12" ht="17.399999999999999" x14ac:dyDescent="0.3">
      <c r="A138" s="272"/>
      <c r="B138" s="67"/>
      <c r="C138" s="18"/>
      <c r="D138" s="19" t="s">
        <v>125</v>
      </c>
      <c r="E138" s="21"/>
      <c r="F138" s="18"/>
      <c r="H138" s="461"/>
      <c r="I138" s="496"/>
      <c r="J138" s="496"/>
    </row>
    <row r="139" spans="1:12" ht="17.399999999999999" x14ac:dyDescent="0.3">
      <c r="A139" s="272"/>
      <c r="B139" s="67"/>
      <c r="C139" s="18"/>
      <c r="D139" s="19"/>
      <c r="E139" s="22"/>
      <c r="F139" s="18">
        <v>511116</v>
      </c>
      <c r="H139" s="464"/>
      <c r="I139" s="460"/>
      <c r="J139" s="460"/>
    </row>
    <row r="140" spans="1:12" ht="17.399999999999999" x14ac:dyDescent="0.3">
      <c r="A140" s="697" t="s">
        <v>869</v>
      </c>
      <c r="B140" s="628" t="s">
        <v>1</v>
      </c>
      <c r="C140" s="628"/>
      <c r="D140" s="13" t="s">
        <v>306</v>
      </c>
      <c r="E140" s="24" t="s">
        <v>3</v>
      </c>
      <c r="F140" s="18">
        <v>511112</v>
      </c>
      <c r="H140" s="413" t="s">
        <v>3</v>
      </c>
      <c r="I140" s="414" t="s">
        <v>4</v>
      </c>
      <c r="J140" s="414" t="s">
        <v>5</v>
      </c>
      <c r="K140" s="415" t="s">
        <v>6</v>
      </c>
      <c r="L140" s="591" t="s">
        <v>7</v>
      </c>
    </row>
    <row r="141" spans="1:12" ht="17.399999999999999" x14ac:dyDescent="0.3">
      <c r="A141" s="698"/>
      <c r="B141" s="628" t="s">
        <v>37</v>
      </c>
      <c r="C141" s="628"/>
      <c r="D141" s="13" t="s">
        <v>159</v>
      </c>
      <c r="E141" s="24" t="s">
        <v>1013</v>
      </c>
      <c r="F141" s="18"/>
      <c r="H141" s="413" t="s">
        <v>1125</v>
      </c>
      <c r="I141" s="414" t="s">
        <v>1126</v>
      </c>
      <c r="J141" s="415" t="s">
        <v>1127</v>
      </c>
      <c r="K141" s="599" t="s">
        <v>360</v>
      </c>
      <c r="L141" s="208" t="s">
        <v>1315</v>
      </c>
    </row>
    <row r="142" spans="1:12" ht="17.399999999999999" x14ac:dyDescent="0.3">
      <c r="A142" s="271">
        <v>1</v>
      </c>
      <c r="B142" s="68" t="s">
        <v>302</v>
      </c>
      <c r="C142" s="23">
        <v>1101</v>
      </c>
      <c r="D142" s="8" t="s">
        <v>126</v>
      </c>
      <c r="E142" s="7">
        <v>1461000</v>
      </c>
      <c r="F142" s="18">
        <v>53111</v>
      </c>
      <c r="H142" s="465"/>
      <c r="I142" s="417"/>
      <c r="J142" s="417"/>
    </row>
    <row r="143" spans="1:12" ht="17.399999999999999" x14ac:dyDescent="0.3">
      <c r="A143" s="271">
        <v>2</v>
      </c>
      <c r="B143" s="68" t="s">
        <v>302</v>
      </c>
      <c r="C143" s="29">
        <v>11</v>
      </c>
      <c r="D143" s="26" t="s">
        <v>50</v>
      </c>
      <c r="E143" s="39">
        <f>SUM(E142)</f>
        <v>1461000</v>
      </c>
      <c r="F143" s="18"/>
      <c r="H143" s="422">
        <f>SUM(H142)</f>
        <v>0</v>
      </c>
      <c r="I143" s="497"/>
      <c r="J143" s="497"/>
    </row>
    <row r="144" spans="1:12" ht="17.399999999999999" x14ac:dyDescent="0.3">
      <c r="A144" s="271">
        <v>3</v>
      </c>
      <c r="B144" s="68" t="s">
        <v>302</v>
      </c>
      <c r="C144" s="23">
        <v>2</v>
      </c>
      <c r="D144" s="27" t="s">
        <v>882</v>
      </c>
      <c r="E144" s="7">
        <f>SUM(E143*0.135)</f>
        <v>197235</v>
      </c>
      <c r="F144" s="18"/>
      <c r="H144" s="465"/>
      <c r="I144" s="498"/>
      <c r="J144" s="498"/>
    </row>
    <row r="145" spans="1:12" ht="17.399999999999999" x14ac:dyDescent="0.3">
      <c r="A145" s="271">
        <v>4</v>
      </c>
      <c r="B145" s="68" t="s">
        <v>302</v>
      </c>
      <c r="C145" s="29">
        <v>2</v>
      </c>
      <c r="D145" s="26" t="s">
        <v>883</v>
      </c>
      <c r="E145" s="14">
        <f>SUM(E144:E144)</f>
        <v>197235</v>
      </c>
      <c r="F145" s="18"/>
      <c r="H145" s="424">
        <f>SUM(H144:H144)</f>
        <v>0</v>
      </c>
      <c r="I145" s="423"/>
      <c r="J145" s="423"/>
    </row>
    <row r="146" spans="1:12" x14ac:dyDescent="0.25">
      <c r="A146" s="697">
        <v>5</v>
      </c>
      <c r="B146" s="735" t="s">
        <v>1182</v>
      </c>
      <c r="C146" s="736"/>
      <c r="D146" s="737"/>
      <c r="E146" s="743" t="e">
        <f>SUM(#REF!,E145,E143)</f>
        <v>#REF!</v>
      </c>
      <c r="F146" s="18"/>
      <c r="H146" s="744">
        <f>SUM(H145,H143)</f>
        <v>0</v>
      </c>
      <c r="I146" s="752"/>
      <c r="J146" s="752"/>
    </row>
    <row r="147" spans="1:12" x14ac:dyDescent="0.25">
      <c r="A147" s="698"/>
      <c r="B147" s="738"/>
      <c r="C147" s="739"/>
      <c r="D147" s="740"/>
      <c r="E147" s="743"/>
      <c r="F147" s="18"/>
      <c r="H147" s="744"/>
      <c r="I147" s="753"/>
      <c r="J147" s="753"/>
    </row>
    <row r="148" spans="1:12" ht="17.399999999999999" x14ac:dyDescent="0.3">
      <c r="A148" s="499"/>
      <c r="B148" s="67"/>
      <c r="C148" s="15"/>
      <c r="D148" s="43"/>
      <c r="E148" s="51"/>
      <c r="F148" s="18"/>
      <c r="H148" s="466"/>
      <c r="I148" s="460"/>
      <c r="J148" s="460"/>
    </row>
    <row r="149" spans="1:12" ht="17.399999999999999" x14ac:dyDescent="0.3">
      <c r="A149" s="272"/>
      <c r="B149" s="67"/>
      <c r="C149" s="18"/>
      <c r="D149" s="19" t="s">
        <v>127</v>
      </c>
      <c r="E149" s="21"/>
      <c r="F149" s="18"/>
      <c r="H149" s="461"/>
      <c r="I149" s="500"/>
      <c r="J149" s="500"/>
    </row>
    <row r="150" spans="1:12" ht="17.399999999999999" x14ac:dyDescent="0.3">
      <c r="A150" s="272"/>
      <c r="B150" s="67"/>
      <c r="C150" s="18"/>
      <c r="D150" s="19" t="s">
        <v>128</v>
      </c>
      <c r="E150" s="21"/>
      <c r="F150" s="18"/>
      <c r="H150" s="461"/>
      <c r="I150" s="460"/>
      <c r="J150" s="460"/>
    </row>
    <row r="151" spans="1:12" ht="17.399999999999999" x14ac:dyDescent="0.3">
      <c r="A151" s="272"/>
      <c r="B151" s="67"/>
      <c r="C151" s="18"/>
      <c r="D151" s="19"/>
      <c r="E151" s="22"/>
      <c r="F151" s="18">
        <v>511116</v>
      </c>
      <c r="H151" s="464"/>
      <c r="I151" s="460"/>
      <c r="J151" s="460"/>
    </row>
    <row r="152" spans="1:12" ht="17.399999999999999" x14ac:dyDescent="0.3">
      <c r="A152" s="697" t="s">
        <v>869</v>
      </c>
      <c r="B152" s="628" t="s">
        <v>1</v>
      </c>
      <c r="C152" s="628"/>
      <c r="D152" s="13" t="s">
        <v>306</v>
      </c>
      <c r="E152" s="24" t="s">
        <v>3</v>
      </c>
      <c r="F152" s="18">
        <v>511112</v>
      </c>
      <c r="H152" s="413" t="s">
        <v>3</v>
      </c>
      <c r="I152" s="414" t="s">
        <v>4</v>
      </c>
      <c r="J152" s="414" t="s">
        <v>5</v>
      </c>
      <c r="K152" s="415" t="s">
        <v>6</v>
      </c>
      <c r="L152" s="591" t="s">
        <v>7</v>
      </c>
    </row>
    <row r="153" spans="1:12" ht="17.399999999999999" x14ac:dyDescent="0.3">
      <c r="A153" s="698"/>
      <c r="B153" s="628" t="s">
        <v>37</v>
      </c>
      <c r="C153" s="628"/>
      <c r="D153" s="13" t="s">
        <v>159</v>
      </c>
      <c r="E153" s="24" t="s">
        <v>1013</v>
      </c>
      <c r="F153" s="18"/>
      <c r="H153" s="413" t="s">
        <v>1125</v>
      </c>
      <c r="I153" s="414" t="s">
        <v>1126</v>
      </c>
      <c r="J153" s="415" t="s">
        <v>1127</v>
      </c>
      <c r="K153" s="599" t="s">
        <v>360</v>
      </c>
      <c r="L153" s="208" t="s">
        <v>1315</v>
      </c>
    </row>
    <row r="154" spans="1:12" ht="17.399999999999999" x14ac:dyDescent="0.3">
      <c r="A154" s="271">
        <v>1</v>
      </c>
      <c r="B154" s="68" t="s">
        <v>302</v>
      </c>
      <c r="C154" s="23">
        <v>1101</v>
      </c>
      <c r="D154" s="8" t="s">
        <v>126</v>
      </c>
      <c r="E154" s="7">
        <v>1300000</v>
      </c>
      <c r="F154" s="18">
        <v>53111</v>
      </c>
      <c r="H154" s="465">
        <v>5855910</v>
      </c>
      <c r="I154" s="417">
        <f>J154-H154</f>
        <v>-796160</v>
      </c>
      <c r="J154" s="501">
        <v>5059750</v>
      </c>
      <c r="K154" s="599">
        <v>5067532</v>
      </c>
      <c r="L154" s="208">
        <f t="shared" ref="L154:L175" si="7">K154/J154</f>
        <v>1.0015380206531943</v>
      </c>
    </row>
    <row r="155" spans="1:12" ht="17.399999999999999" x14ac:dyDescent="0.3">
      <c r="A155" s="271">
        <v>2</v>
      </c>
      <c r="B155" s="68"/>
      <c r="C155" s="23">
        <v>1107</v>
      </c>
      <c r="D155" s="8" t="s">
        <v>1017</v>
      </c>
      <c r="E155" s="418"/>
      <c r="F155" s="18"/>
      <c r="H155" s="502"/>
      <c r="I155" s="417">
        <f>J155-H155</f>
        <v>96000</v>
      </c>
      <c r="J155" s="501">
        <v>96000</v>
      </c>
      <c r="K155" s="599">
        <v>96000</v>
      </c>
      <c r="L155" s="208">
        <f t="shared" si="7"/>
        <v>1</v>
      </c>
    </row>
    <row r="156" spans="1:12" ht="17.399999999999999" x14ac:dyDescent="0.3">
      <c r="A156" s="271">
        <v>3</v>
      </c>
      <c r="B156" s="68"/>
      <c r="C156" s="23">
        <v>1113</v>
      </c>
      <c r="D156" s="8" t="s">
        <v>1183</v>
      </c>
      <c r="E156" s="418"/>
      <c r="F156" s="18"/>
      <c r="H156" s="502"/>
      <c r="I156" s="417">
        <f>J156-H156</f>
        <v>20753</v>
      </c>
      <c r="J156" s="501">
        <v>20753</v>
      </c>
      <c r="K156" s="599">
        <v>12971</v>
      </c>
      <c r="L156" s="208">
        <f t="shared" si="7"/>
        <v>0.62501806967667328</v>
      </c>
    </row>
    <row r="157" spans="1:12" ht="17.399999999999999" x14ac:dyDescent="0.3">
      <c r="A157" s="271">
        <v>4</v>
      </c>
      <c r="B157" s="68" t="s">
        <v>302</v>
      </c>
      <c r="C157" s="25">
        <v>11</v>
      </c>
      <c r="D157" s="26" t="s">
        <v>50</v>
      </c>
      <c r="E157" s="39">
        <f>SUM(E154)</f>
        <v>1300000</v>
      </c>
      <c r="F157" s="18"/>
      <c r="H157" s="422">
        <f>SUM(H154)</f>
        <v>5855910</v>
      </c>
      <c r="I157" s="423">
        <f>SUM(I154:I156)</f>
        <v>-679407</v>
      </c>
      <c r="J157" s="497">
        <f>SUM(J154:J156)</f>
        <v>5176503</v>
      </c>
      <c r="K157" s="600">
        <f>SUM(K154:K156)</f>
        <v>5176503</v>
      </c>
      <c r="L157" s="592">
        <f t="shared" si="7"/>
        <v>1</v>
      </c>
    </row>
    <row r="158" spans="1:12" ht="17.399999999999999" x14ac:dyDescent="0.3">
      <c r="A158" s="271">
        <v>5</v>
      </c>
      <c r="B158" s="68" t="s">
        <v>302</v>
      </c>
      <c r="C158" s="23">
        <v>2</v>
      </c>
      <c r="D158" s="27" t="s">
        <v>1021</v>
      </c>
      <c r="E158" s="7">
        <f>SUM(E157*13.5%)</f>
        <v>175500</v>
      </c>
      <c r="F158" s="18"/>
      <c r="H158" s="465">
        <v>656023</v>
      </c>
      <c r="I158" s="417">
        <f>J158-H158</f>
        <v>-87143</v>
      </c>
      <c r="J158" s="501">
        <v>568880</v>
      </c>
      <c r="K158" s="599">
        <v>568880</v>
      </c>
      <c r="L158" s="208">
        <f t="shared" si="7"/>
        <v>1</v>
      </c>
    </row>
    <row r="159" spans="1:12" ht="17.399999999999999" x14ac:dyDescent="0.3">
      <c r="A159" s="271">
        <v>6</v>
      </c>
      <c r="B159" s="283" t="s">
        <v>302</v>
      </c>
      <c r="C159" s="265">
        <v>2</v>
      </c>
      <c r="D159" s="282" t="s">
        <v>1184</v>
      </c>
      <c r="E159" s="103"/>
      <c r="F159" s="18"/>
      <c r="H159" s="503"/>
      <c r="I159" s="417">
        <f t="shared" ref="I159:I167" si="8">J159-H159</f>
        <v>59397</v>
      </c>
      <c r="J159" s="504">
        <v>59397</v>
      </c>
      <c r="K159" s="599">
        <v>59397</v>
      </c>
      <c r="L159" s="208">
        <f t="shared" si="7"/>
        <v>1</v>
      </c>
    </row>
    <row r="160" spans="1:12" ht="17.399999999999999" x14ac:dyDescent="0.3">
      <c r="A160" s="271">
        <v>7</v>
      </c>
      <c r="B160" s="283" t="s">
        <v>302</v>
      </c>
      <c r="C160" s="265">
        <v>2</v>
      </c>
      <c r="D160" s="282" t="s">
        <v>1018</v>
      </c>
      <c r="E160" s="103"/>
      <c r="F160" s="18"/>
      <c r="H160" s="503"/>
      <c r="I160" s="417">
        <f t="shared" si="8"/>
        <v>24924</v>
      </c>
      <c r="J160" s="504">
        <v>24924</v>
      </c>
      <c r="K160" s="599">
        <v>24924</v>
      </c>
      <c r="L160" s="208">
        <f t="shared" si="7"/>
        <v>1</v>
      </c>
    </row>
    <row r="161" spans="1:17" ht="17.399999999999999" x14ac:dyDescent="0.3">
      <c r="A161" s="271">
        <v>8</v>
      </c>
      <c r="B161" s="283" t="s">
        <v>302</v>
      </c>
      <c r="C161" s="265">
        <v>2</v>
      </c>
      <c r="D161" s="282" t="s">
        <v>1185</v>
      </c>
      <c r="E161" s="103"/>
      <c r="F161" s="18"/>
      <c r="H161" s="503"/>
      <c r="I161" s="417">
        <f t="shared" si="8"/>
        <v>16992</v>
      </c>
      <c r="J161" s="504">
        <v>16992</v>
      </c>
      <c r="K161" s="599">
        <v>16992</v>
      </c>
      <c r="L161" s="208">
        <f t="shared" si="7"/>
        <v>1</v>
      </c>
    </row>
    <row r="162" spans="1:17" ht="17.399999999999999" x14ac:dyDescent="0.3">
      <c r="A162" s="271">
        <v>9</v>
      </c>
      <c r="B162" s="283" t="s">
        <v>302</v>
      </c>
      <c r="C162" s="505">
        <v>2</v>
      </c>
      <c r="D162" s="285" t="s">
        <v>52</v>
      </c>
      <c r="E162" s="506">
        <f>SUM(E158:E158)</f>
        <v>175500</v>
      </c>
      <c r="F162" s="18"/>
      <c r="H162" s="495">
        <f>SUM(H158:H158)</f>
        <v>656023</v>
      </c>
      <c r="I162" s="507">
        <f>SUM(I158:I161)</f>
        <v>14170</v>
      </c>
      <c r="J162" s="508">
        <f>SUM(J158:J161)</f>
        <v>670193</v>
      </c>
      <c r="K162" s="600">
        <f>SUM(K158:K161)</f>
        <v>670193</v>
      </c>
      <c r="L162" s="592">
        <f t="shared" si="7"/>
        <v>1</v>
      </c>
    </row>
    <row r="163" spans="1:17" ht="17.399999999999999" x14ac:dyDescent="0.3">
      <c r="A163" s="271">
        <v>10</v>
      </c>
      <c r="B163" s="262" t="s">
        <v>302</v>
      </c>
      <c r="C163" s="199">
        <v>311</v>
      </c>
      <c r="D163" s="263" t="s">
        <v>1186</v>
      </c>
      <c r="E163" s="204"/>
      <c r="F163" s="199"/>
      <c r="G163" s="509"/>
      <c r="H163" s="510"/>
      <c r="I163" s="511">
        <f t="shared" si="8"/>
        <v>31583</v>
      </c>
      <c r="J163" s="512">
        <v>31583</v>
      </c>
      <c r="K163" s="599">
        <v>31583</v>
      </c>
      <c r="L163" s="208">
        <f t="shared" si="7"/>
        <v>1</v>
      </c>
    </row>
    <row r="164" spans="1:17" ht="17.399999999999999" x14ac:dyDescent="0.3">
      <c r="A164" s="271">
        <v>11</v>
      </c>
      <c r="B164" s="262" t="s">
        <v>302</v>
      </c>
      <c r="C164" s="199">
        <v>312</v>
      </c>
      <c r="D164" s="263" t="s">
        <v>1025</v>
      </c>
      <c r="E164" s="204"/>
      <c r="F164" s="199"/>
      <c r="G164" s="509"/>
      <c r="H164" s="510"/>
      <c r="I164" s="513">
        <f t="shared" si="8"/>
        <v>67324</v>
      </c>
      <c r="J164" s="514">
        <v>67324</v>
      </c>
      <c r="K164" s="599">
        <v>67324</v>
      </c>
      <c r="L164" s="208">
        <f t="shared" si="7"/>
        <v>1</v>
      </c>
    </row>
    <row r="165" spans="1:17" ht="17.399999999999999" x14ac:dyDescent="0.3">
      <c r="A165" s="271">
        <v>12</v>
      </c>
      <c r="B165" s="262" t="s">
        <v>302</v>
      </c>
      <c r="C165" s="199">
        <v>334</v>
      </c>
      <c r="D165" s="263" t="s">
        <v>1187</v>
      </c>
      <c r="E165" s="204"/>
      <c r="F165" s="199"/>
      <c r="G165" s="509"/>
      <c r="H165" s="510"/>
      <c r="I165" s="417">
        <f t="shared" si="8"/>
        <v>62754</v>
      </c>
      <c r="J165" s="515">
        <v>62754</v>
      </c>
      <c r="K165" s="599">
        <v>62754</v>
      </c>
      <c r="L165" s="208">
        <f t="shared" si="7"/>
        <v>1</v>
      </c>
    </row>
    <row r="166" spans="1:17" ht="17.399999999999999" x14ac:dyDescent="0.3">
      <c r="A166" s="271">
        <v>13</v>
      </c>
      <c r="B166" s="262"/>
      <c r="C166" s="199">
        <v>337</v>
      </c>
      <c r="D166" s="263" t="s">
        <v>1035</v>
      </c>
      <c r="E166" s="204"/>
      <c r="F166" s="199"/>
      <c r="G166" s="509"/>
      <c r="H166" s="510"/>
      <c r="I166" s="417">
        <f t="shared" si="8"/>
        <v>3041</v>
      </c>
      <c r="J166" s="515">
        <v>3041</v>
      </c>
      <c r="K166" s="599">
        <v>3041</v>
      </c>
      <c r="L166" s="208">
        <f t="shared" si="7"/>
        <v>1</v>
      </c>
    </row>
    <row r="167" spans="1:17" ht="17.399999999999999" x14ac:dyDescent="0.3">
      <c r="A167" s="271">
        <v>14</v>
      </c>
      <c r="B167" s="262" t="s">
        <v>302</v>
      </c>
      <c r="C167" s="199">
        <v>35</v>
      </c>
      <c r="D167" s="263" t="s">
        <v>1188</v>
      </c>
      <c r="E167" s="204"/>
      <c r="F167" s="199"/>
      <c r="G167" s="509"/>
      <c r="H167" s="510"/>
      <c r="I167" s="417">
        <f t="shared" si="8"/>
        <v>44469</v>
      </c>
      <c r="J167" s="515">
        <v>44469</v>
      </c>
      <c r="K167" s="599">
        <v>44469</v>
      </c>
      <c r="L167" s="208">
        <f t="shared" si="7"/>
        <v>1</v>
      </c>
      <c r="Q167" s="286"/>
    </row>
    <row r="168" spans="1:17" ht="17.399999999999999" x14ac:dyDescent="0.3">
      <c r="A168" s="271">
        <v>15</v>
      </c>
      <c r="B168" s="516" t="s">
        <v>302</v>
      </c>
      <c r="C168" s="517">
        <v>3</v>
      </c>
      <c r="D168" s="518" t="s">
        <v>44</v>
      </c>
      <c r="E168" s="105"/>
      <c r="F168" s="110"/>
      <c r="G168" s="209"/>
      <c r="H168" s="425"/>
      <c r="I168" s="457">
        <f>SUM(I163:I167)</f>
        <v>209171</v>
      </c>
      <c r="J168" s="457">
        <f t="shared" ref="J168:J174" si="9">SUM(H168:I168)</f>
        <v>209171</v>
      </c>
      <c r="K168" s="600">
        <f>SUM(K163:K167)</f>
        <v>209171</v>
      </c>
      <c r="L168" s="592">
        <f t="shared" si="7"/>
        <v>1</v>
      </c>
    </row>
    <row r="169" spans="1:17" ht="17.399999999999999" x14ac:dyDescent="0.3">
      <c r="A169" s="271">
        <v>16</v>
      </c>
      <c r="B169" s="68" t="s">
        <v>302</v>
      </c>
      <c r="C169" s="199">
        <v>64</v>
      </c>
      <c r="D169" s="519" t="s">
        <v>1189</v>
      </c>
      <c r="E169" s="204"/>
      <c r="F169" s="199"/>
      <c r="G169" s="509"/>
      <c r="H169" s="510"/>
      <c r="I169" s="447">
        <v>54912</v>
      </c>
      <c r="J169" s="515">
        <f t="shared" si="9"/>
        <v>54912</v>
      </c>
      <c r="K169" s="599">
        <v>54912</v>
      </c>
      <c r="L169" s="208">
        <f t="shared" si="7"/>
        <v>1</v>
      </c>
    </row>
    <row r="170" spans="1:17" ht="17.399999999999999" x14ac:dyDescent="0.3">
      <c r="A170" s="271">
        <v>17</v>
      </c>
      <c r="B170" s="68" t="s">
        <v>302</v>
      </c>
      <c r="C170" s="199">
        <v>67</v>
      </c>
      <c r="D170" s="519" t="s">
        <v>1190</v>
      </c>
      <c r="E170" s="204"/>
      <c r="F170" s="199"/>
      <c r="G170" s="509"/>
      <c r="H170" s="510"/>
      <c r="I170" s="447">
        <v>14826</v>
      </c>
      <c r="J170" s="515">
        <f t="shared" si="9"/>
        <v>14826</v>
      </c>
      <c r="K170" s="599">
        <v>14826</v>
      </c>
      <c r="L170" s="208">
        <f t="shared" si="7"/>
        <v>1</v>
      </c>
    </row>
    <row r="171" spans="1:17" ht="17.399999999999999" x14ac:dyDescent="0.3">
      <c r="A171" s="271">
        <v>18</v>
      </c>
      <c r="B171" s="452" t="s">
        <v>302</v>
      </c>
      <c r="C171" s="517">
        <v>6</v>
      </c>
      <c r="D171" s="518" t="s">
        <v>322</v>
      </c>
      <c r="E171" s="198"/>
      <c r="F171" s="517"/>
      <c r="G171" s="520"/>
      <c r="H171" s="521"/>
      <c r="I171" s="457">
        <f>SUM(I169:I170)</f>
        <v>69738</v>
      </c>
      <c r="J171" s="457">
        <f t="shared" si="9"/>
        <v>69738</v>
      </c>
      <c r="K171" s="600">
        <f>SUM(K169:K170)</f>
        <v>69738</v>
      </c>
      <c r="L171" s="592">
        <f t="shared" si="7"/>
        <v>1</v>
      </c>
    </row>
    <row r="172" spans="1:17" ht="17.399999999999999" x14ac:dyDescent="0.3">
      <c r="A172" s="271">
        <v>19</v>
      </c>
      <c r="B172" s="68" t="s">
        <v>302</v>
      </c>
      <c r="C172" s="199">
        <v>731</v>
      </c>
      <c r="D172" s="519" t="s">
        <v>1191</v>
      </c>
      <c r="E172" s="204"/>
      <c r="F172" s="199"/>
      <c r="G172" s="509"/>
      <c r="H172" s="510"/>
      <c r="I172" s="447">
        <v>92047</v>
      </c>
      <c r="J172" s="515">
        <f t="shared" si="9"/>
        <v>92047</v>
      </c>
      <c r="K172" s="599">
        <v>92047</v>
      </c>
      <c r="L172" s="208">
        <f t="shared" si="7"/>
        <v>1</v>
      </c>
    </row>
    <row r="173" spans="1:17" ht="17.399999999999999" x14ac:dyDescent="0.3">
      <c r="A173" s="271">
        <v>20</v>
      </c>
      <c r="B173" s="68" t="s">
        <v>302</v>
      </c>
      <c r="C173" s="199">
        <v>733</v>
      </c>
      <c r="D173" s="519" t="s">
        <v>938</v>
      </c>
      <c r="E173" s="204"/>
      <c r="F173" s="199"/>
      <c r="G173" s="509"/>
      <c r="H173" s="510"/>
      <c r="I173" s="447">
        <v>24853</v>
      </c>
      <c r="J173" s="515">
        <f t="shared" si="9"/>
        <v>24853</v>
      </c>
      <c r="K173" s="599">
        <v>24853</v>
      </c>
      <c r="L173" s="208">
        <f t="shared" si="7"/>
        <v>1</v>
      </c>
    </row>
    <row r="174" spans="1:17" ht="17.399999999999999" x14ac:dyDescent="0.3">
      <c r="A174" s="271">
        <v>21</v>
      </c>
      <c r="B174" s="452" t="s">
        <v>302</v>
      </c>
      <c r="C174" s="517">
        <v>7</v>
      </c>
      <c r="D174" s="518" t="s">
        <v>323</v>
      </c>
      <c r="E174" s="198"/>
      <c r="F174" s="517"/>
      <c r="G174" s="520"/>
      <c r="H174" s="521"/>
      <c r="I174" s="457">
        <f>SUM(I172:I173)</f>
        <v>116900</v>
      </c>
      <c r="J174" s="457">
        <f t="shared" si="9"/>
        <v>116900</v>
      </c>
      <c r="K174" s="600">
        <f>SUM(K172:K173)</f>
        <v>116900</v>
      </c>
      <c r="L174" s="592">
        <f t="shared" si="7"/>
        <v>1</v>
      </c>
    </row>
    <row r="175" spans="1:17" x14ac:dyDescent="0.25">
      <c r="A175" s="755">
        <v>22</v>
      </c>
      <c r="B175" s="522" t="s">
        <v>1182</v>
      </c>
      <c r="C175" s="287"/>
      <c r="D175" s="523"/>
      <c r="E175" s="756" t="e">
        <f>SUM(#REF!,E162,E157)</f>
        <v>#REF!</v>
      </c>
      <c r="F175" s="18"/>
      <c r="H175" s="720">
        <f>SUM(H162,H157+H168+H171+H174)</f>
        <v>6511933</v>
      </c>
      <c r="I175" s="720">
        <f>SUM(I162,I157+I168+I171+I174)</f>
        <v>-269428</v>
      </c>
      <c r="J175" s="757">
        <f>SUM(J162,J157+J168+J171+J174)</f>
        <v>6242505</v>
      </c>
      <c r="K175" s="731">
        <f>+K157+K162+K168+K171+K174</f>
        <v>6242505</v>
      </c>
      <c r="L175" s="699">
        <f t="shared" si="7"/>
        <v>1</v>
      </c>
    </row>
    <row r="176" spans="1:17" x14ac:dyDescent="0.25">
      <c r="A176" s="755"/>
      <c r="B176" s="524"/>
      <c r="C176" s="269"/>
      <c r="D176" s="525"/>
      <c r="E176" s="743"/>
      <c r="F176" s="18"/>
      <c r="H176" s="744"/>
      <c r="I176" s="744"/>
      <c r="J176" s="744"/>
      <c r="K176" s="732"/>
      <c r="L176" s="700"/>
    </row>
    <row r="177" spans="1:12" ht="17.399999999999999" x14ac:dyDescent="0.3">
      <c r="A177" s="526"/>
      <c r="B177" s="67"/>
      <c r="C177" s="42"/>
      <c r="D177" s="43"/>
      <c r="E177" s="51"/>
      <c r="F177" s="36"/>
      <c r="G177" s="45"/>
      <c r="H177" s="466"/>
      <c r="I177" s="460"/>
      <c r="J177" s="460"/>
    </row>
    <row r="178" spans="1:12" ht="17.399999999999999" x14ac:dyDescent="0.3">
      <c r="A178" s="527"/>
      <c r="B178" s="67"/>
      <c r="C178" s="18"/>
      <c r="D178" s="19" t="s">
        <v>35</v>
      </c>
      <c r="E178" s="20"/>
      <c r="F178" s="18"/>
      <c r="H178" s="464"/>
      <c r="I178" s="460"/>
      <c r="J178" s="460"/>
    </row>
    <row r="179" spans="1:12" ht="17.399999999999999" x14ac:dyDescent="0.3">
      <c r="A179" s="272"/>
      <c r="B179" s="67"/>
      <c r="C179" s="18"/>
      <c r="D179" s="19" t="s">
        <v>36</v>
      </c>
      <c r="E179" s="21"/>
      <c r="F179" s="18"/>
      <c r="H179" s="461"/>
      <c r="I179" s="460"/>
      <c r="J179" s="460"/>
    </row>
    <row r="180" spans="1:12" ht="17.399999999999999" x14ac:dyDescent="0.3">
      <c r="A180" s="272"/>
      <c r="B180" s="67"/>
      <c r="C180" s="18"/>
      <c r="D180" s="16"/>
      <c r="E180" s="22"/>
      <c r="F180" s="18" t="s">
        <v>1192</v>
      </c>
      <c r="H180" s="464"/>
      <c r="I180" s="460"/>
      <c r="J180" s="460"/>
    </row>
    <row r="181" spans="1:12" ht="17.399999999999999" x14ac:dyDescent="0.3">
      <c r="A181" s="697" t="s">
        <v>869</v>
      </c>
      <c r="B181" s="628" t="s">
        <v>1</v>
      </c>
      <c r="C181" s="628"/>
      <c r="D181" s="13" t="s">
        <v>306</v>
      </c>
      <c r="E181" s="24" t="s">
        <v>3</v>
      </c>
      <c r="F181" s="18">
        <v>511112</v>
      </c>
      <c r="H181" s="413" t="s">
        <v>3</v>
      </c>
      <c r="I181" s="414" t="s">
        <v>4</v>
      </c>
      <c r="J181" s="414" t="s">
        <v>5</v>
      </c>
      <c r="K181" s="415" t="s">
        <v>6</v>
      </c>
      <c r="L181" s="591" t="s">
        <v>7</v>
      </c>
    </row>
    <row r="182" spans="1:12" ht="17.399999999999999" x14ac:dyDescent="0.3">
      <c r="A182" s="698"/>
      <c r="B182" s="628" t="s">
        <v>37</v>
      </c>
      <c r="C182" s="628"/>
      <c r="D182" s="13" t="s">
        <v>159</v>
      </c>
      <c r="E182" s="24" t="s">
        <v>1013</v>
      </c>
      <c r="F182" s="18"/>
      <c r="H182" s="413" t="s">
        <v>1193</v>
      </c>
      <c r="I182" s="414" t="s">
        <v>1126</v>
      </c>
      <c r="J182" s="415" t="s">
        <v>1127</v>
      </c>
      <c r="K182" s="599" t="s">
        <v>360</v>
      </c>
      <c r="L182" s="208" t="s">
        <v>1315</v>
      </c>
    </row>
    <row r="183" spans="1:12" ht="17.399999999999999" x14ac:dyDescent="0.3">
      <c r="A183" s="271">
        <v>1</v>
      </c>
      <c r="B183" s="68" t="s">
        <v>302</v>
      </c>
      <c r="C183" s="23">
        <v>312</v>
      </c>
      <c r="D183" s="9" t="s">
        <v>137</v>
      </c>
      <c r="E183" s="10">
        <v>900000</v>
      </c>
      <c r="F183" s="18"/>
      <c r="H183" s="416"/>
      <c r="I183" s="417"/>
      <c r="J183" s="417"/>
      <c r="K183" s="599"/>
      <c r="L183" s="208"/>
    </row>
    <row r="184" spans="1:12" ht="17.399999999999999" x14ac:dyDescent="0.3">
      <c r="A184" s="271">
        <v>2</v>
      </c>
      <c r="B184" s="68" t="s">
        <v>302</v>
      </c>
      <c r="C184" s="23">
        <v>312</v>
      </c>
      <c r="D184" s="9" t="s">
        <v>39</v>
      </c>
      <c r="E184" s="10">
        <v>10000</v>
      </c>
      <c r="F184" s="18"/>
      <c r="H184" s="416"/>
      <c r="I184" s="417"/>
      <c r="J184" s="417"/>
      <c r="K184" s="599"/>
      <c r="L184" s="208"/>
    </row>
    <row r="185" spans="1:12" ht="17.399999999999999" x14ac:dyDescent="0.3">
      <c r="A185" s="271">
        <v>3</v>
      </c>
      <c r="B185" s="68" t="s">
        <v>302</v>
      </c>
      <c r="C185" s="23">
        <v>312</v>
      </c>
      <c r="D185" s="9" t="s">
        <v>1022</v>
      </c>
      <c r="E185" s="10">
        <v>40000</v>
      </c>
      <c r="F185" s="18"/>
      <c r="H185" s="416"/>
      <c r="I185" s="436"/>
      <c r="J185" s="436"/>
      <c r="K185" s="599"/>
      <c r="L185" s="208"/>
    </row>
    <row r="186" spans="1:12" ht="17.399999999999999" x14ac:dyDescent="0.3">
      <c r="A186" s="271">
        <v>4</v>
      </c>
      <c r="B186" s="68" t="s">
        <v>302</v>
      </c>
      <c r="C186" s="25">
        <v>31</v>
      </c>
      <c r="D186" s="26" t="s">
        <v>1194</v>
      </c>
      <c r="E186" s="14">
        <f>SUM(E183:E185)</f>
        <v>950000</v>
      </c>
      <c r="F186" s="18"/>
      <c r="H186" s="424">
        <f>SUM(H183:H185)</f>
        <v>0</v>
      </c>
      <c r="I186" s="423"/>
      <c r="J186" s="423"/>
      <c r="K186" s="599"/>
      <c r="L186" s="208"/>
    </row>
    <row r="187" spans="1:12" ht="17.399999999999999" x14ac:dyDescent="0.3">
      <c r="A187" s="271">
        <v>5</v>
      </c>
      <c r="B187" s="68" t="s">
        <v>302</v>
      </c>
      <c r="C187" s="23">
        <v>334</v>
      </c>
      <c r="D187" s="27" t="s">
        <v>1023</v>
      </c>
      <c r="E187" s="7">
        <v>200000</v>
      </c>
      <c r="F187" s="18">
        <v>55219</v>
      </c>
      <c r="H187" s="465"/>
      <c r="I187" s="417"/>
      <c r="J187" s="417"/>
      <c r="K187" s="599"/>
      <c r="L187" s="208"/>
    </row>
    <row r="188" spans="1:12" ht="17.399999999999999" x14ac:dyDescent="0.3">
      <c r="A188" s="271">
        <v>6</v>
      </c>
      <c r="B188" s="68" t="s">
        <v>302</v>
      </c>
      <c r="C188" s="23">
        <v>336</v>
      </c>
      <c r="D188" s="28" t="s">
        <v>1195</v>
      </c>
      <c r="E188" s="7">
        <v>1500000</v>
      </c>
      <c r="F188" s="18"/>
      <c r="H188" s="465">
        <v>1850000</v>
      </c>
      <c r="I188" s="417">
        <f>J188-H188</f>
        <v>56925</v>
      </c>
      <c r="J188" s="417">
        <v>1906925</v>
      </c>
      <c r="K188" s="599">
        <v>1906925</v>
      </c>
      <c r="L188" s="208">
        <f>K188/J188</f>
        <v>1</v>
      </c>
    </row>
    <row r="189" spans="1:12" ht="17.399999999999999" x14ac:dyDescent="0.3">
      <c r="A189" s="271">
        <v>7</v>
      </c>
      <c r="B189" s="68" t="s">
        <v>302</v>
      </c>
      <c r="C189" s="23">
        <v>337</v>
      </c>
      <c r="D189" s="27" t="s">
        <v>40</v>
      </c>
      <c r="E189" s="7">
        <v>450000</v>
      </c>
      <c r="F189" s="18"/>
      <c r="H189" s="465"/>
      <c r="I189" s="415"/>
      <c r="J189" s="417">
        <f t="shared" ref="J189:J195" si="10">SUM(H189:I189)</f>
        <v>0</v>
      </c>
      <c r="K189" s="599"/>
      <c r="L189" s="208"/>
    </row>
    <row r="190" spans="1:12" ht="17.399999999999999" x14ac:dyDescent="0.3">
      <c r="A190" s="271">
        <v>8</v>
      </c>
      <c r="B190" s="68" t="s">
        <v>302</v>
      </c>
      <c r="C190" s="23">
        <v>337</v>
      </c>
      <c r="D190" s="27" t="s">
        <v>41</v>
      </c>
      <c r="E190" s="7">
        <v>50000</v>
      </c>
      <c r="F190" s="18"/>
      <c r="H190" s="465"/>
      <c r="I190" s="417"/>
      <c r="J190" s="417">
        <f t="shared" si="10"/>
        <v>0</v>
      </c>
      <c r="K190" s="599"/>
      <c r="L190" s="208"/>
    </row>
    <row r="191" spans="1:12" ht="17.399999999999999" x14ac:dyDescent="0.3">
      <c r="A191" s="271">
        <v>9</v>
      </c>
      <c r="B191" s="68" t="s">
        <v>302</v>
      </c>
      <c r="C191" s="29">
        <v>33</v>
      </c>
      <c r="D191" s="26" t="s">
        <v>1196</v>
      </c>
      <c r="E191" s="14">
        <f>SUM(E187:E190)</f>
        <v>2200000</v>
      </c>
      <c r="F191" s="18"/>
      <c r="H191" s="425">
        <f>SUM(H187:H190)</f>
        <v>1850000</v>
      </c>
      <c r="I191" s="423">
        <f>SUM(I187:I190)</f>
        <v>56925</v>
      </c>
      <c r="J191" s="423">
        <f t="shared" si="10"/>
        <v>1906925</v>
      </c>
      <c r="K191" s="600">
        <f>SUM(K187:K190)</f>
        <v>1906925</v>
      </c>
      <c r="L191" s="592">
        <f>K191/J191</f>
        <v>1</v>
      </c>
    </row>
    <row r="192" spans="1:12" ht="17.399999999999999" x14ac:dyDescent="0.3">
      <c r="A192" s="271">
        <v>10</v>
      </c>
      <c r="B192" s="68" t="s">
        <v>302</v>
      </c>
      <c r="C192" s="23">
        <v>351</v>
      </c>
      <c r="D192" s="27" t="s">
        <v>42</v>
      </c>
      <c r="E192" s="7">
        <f>SUM(E187+E190+E186)*0.27</f>
        <v>324000</v>
      </c>
      <c r="F192" s="18">
        <v>561111</v>
      </c>
      <c r="H192" s="465">
        <v>499500</v>
      </c>
      <c r="I192" s="417">
        <f>J192-H192</f>
        <v>15369</v>
      </c>
      <c r="J192" s="417">
        <v>514869</v>
      </c>
      <c r="K192" s="599">
        <v>514869</v>
      </c>
      <c r="L192" s="208">
        <f>K192/J192</f>
        <v>1</v>
      </c>
    </row>
    <row r="193" spans="1:12" ht="17.399999999999999" x14ac:dyDescent="0.3">
      <c r="A193" s="271">
        <v>11</v>
      </c>
      <c r="B193" s="68" t="s">
        <v>302</v>
      </c>
      <c r="C193" s="29">
        <v>35</v>
      </c>
      <c r="D193" s="26" t="s">
        <v>1197</v>
      </c>
      <c r="E193" s="14">
        <f>SUM(E192:E192)</f>
        <v>324000</v>
      </c>
      <c r="F193" s="18"/>
      <c r="H193" s="425">
        <f>SUM(H192:H192)</f>
        <v>499500</v>
      </c>
      <c r="I193" s="423">
        <f>SUM(I192)</f>
        <v>15369</v>
      </c>
      <c r="J193" s="423">
        <f t="shared" si="10"/>
        <v>514869</v>
      </c>
      <c r="K193" s="600">
        <f>+K192</f>
        <v>514869</v>
      </c>
      <c r="L193" s="592">
        <f>K193/J193</f>
        <v>1</v>
      </c>
    </row>
    <row r="194" spans="1:12" ht="17.399999999999999" x14ac:dyDescent="0.3">
      <c r="A194" s="271">
        <v>12</v>
      </c>
      <c r="B194" s="68" t="s">
        <v>302</v>
      </c>
      <c r="C194" s="29">
        <v>3</v>
      </c>
      <c r="D194" s="26" t="s">
        <v>1198</v>
      </c>
      <c r="E194" s="14">
        <f>SUM(E191+E193+E186)</f>
        <v>3474000</v>
      </c>
      <c r="F194" s="18"/>
      <c r="H194" s="425">
        <f>SUM(H191+H193+H186)</f>
        <v>2349500</v>
      </c>
      <c r="I194" s="425">
        <f>SUM(I191+I193+I186)</f>
        <v>72294</v>
      </c>
      <c r="J194" s="423">
        <f t="shared" si="10"/>
        <v>2421794</v>
      </c>
      <c r="K194" s="600">
        <f>+K191+K193</f>
        <v>2421794</v>
      </c>
      <c r="L194" s="592">
        <f>K194/J194</f>
        <v>1</v>
      </c>
    </row>
    <row r="195" spans="1:12" ht="12.75" customHeight="1" x14ac:dyDescent="0.25">
      <c r="A195" s="697">
        <v>13</v>
      </c>
      <c r="B195" s="751" t="s">
        <v>1199</v>
      </c>
      <c r="C195" s="751"/>
      <c r="D195" s="751"/>
      <c r="E195" s="741">
        <f>SUM(E194)</f>
        <v>3474000</v>
      </c>
      <c r="F195" s="18"/>
      <c r="H195" s="723">
        <f>SUM(H194)</f>
        <v>2349500</v>
      </c>
      <c r="I195" s="723">
        <f>SUM(I194)</f>
        <v>72294</v>
      </c>
      <c r="J195" s="758">
        <f t="shared" si="10"/>
        <v>2421794</v>
      </c>
      <c r="K195" s="714">
        <f>+K194</f>
        <v>2421794</v>
      </c>
      <c r="L195" s="695">
        <f>K195/J195</f>
        <v>1</v>
      </c>
    </row>
    <row r="196" spans="1:12" ht="12.75" customHeight="1" x14ac:dyDescent="0.25">
      <c r="A196" s="698"/>
      <c r="B196" s="751"/>
      <c r="C196" s="751"/>
      <c r="D196" s="751"/>
      <c r="E196" s="742"/>
      <c r="F196" s="18"/>
      <c r="H196" s="724"/>
      <c r="I196" s="724"/>
      <c r="J196" s="759"/>
      <c r="K196" s="729"/>
      <c r="L196" s="696"/>
    </row>
    <row r="197" spans="1:12" ht="17.399999999999999" x14ac:dyDescent="0.3">
      <c r="A197" s="272"/>
      <c r="B197" s="67"/>
      <c r="C197" s="42"/>
      <c r="D197" s="43"/>
      <c r="E197" s="44"/>
      <c r="F197" s="36"/>
      <c r="G197" s="45"/>
      <c r="H197" s="459"/>
      <c r="I197" s="496"/>
      <c r="J197" s="496"/>
    </row>
    <row r="198" spans="1:12" ht="17.399999999999999" x14ac:dyDescent="0.3">
      <c r="A198" s="180"/>
      <c r="B198" s="67"/>
      <c r="C198" s="18"/>
      <c r="D198" s="19" t="s">
        <v>46</v>
      </c>
      <c r="E198" s="20"/>
      <c r="F198" s="18"/>
      <c r="H198" s="464"/>
      <c r="I198" s="460"/>
      <c r="J198" s="460"/>
    </row>
    <row r="199" spans="1:12" ht="17.399999999999999" x14ac:dyDescent="0.3">
      <c r="A199" s="272"/>
      <c r="B199" s="67"/>
      <c r="C199" s="18"/>
      <c r="D199" s="19" t="s">
        <v>47</v>
      </c>
      <c r="E199" s="21"/>
      <c r="F199" s="18"/>
      <c r="H199" s="461"/>
      <c r="I199" s="460"/>
      <c r="J199" s="460"/>
    </row>
    <row r="200" spans="1:12" ht="17.399999999999999" x14ac:dyDescent="0.3">
      <c r="A200" s="272"/>
      <c r="B200" s="67"/>
      <c r="C200" s="18"/>
      <c r="D200" s="16"/>
      <c r="E200" s="22"/>
      <c r="F200" s="18" t="s">
        <v>1192</v>
      </c>
      <c r="H200" s="464"/>
      <c r="I200" s="460"/>
      <c r="J200" s="460"/>
    </row>
    <row r="201" spans="1:12" ht="17.399999999999999" x14ac:dyDescent="0.3">
      <c r="A201" s="697" t="s">
        <v>869</v>
      </c>
      <c r="B201" s="628" t="s">
        <v>1</v>
      </c>
      <c r="C201" s="628"/>
      <c r="D201" s="13" t="s">
        <v>306</v>
      </c>
      <c r="E201" s="24" t="s">
        <v>3</v>
      </c>
      <c r="F201" s="18">
        <v>511112</v>
      </c>
      <c r="H201" s="413" t="s">
        <v>3</v>
      </c>
      <c r="I201" s="414" t="s">
        <v>4</v>
      </c>
      <c r="J201" s="414" t="s">
        <v>5</v>
      </c>
      <c r="K201" s="415" t="s">
        <v>6</v>
      </c>
      <c r="L201" s="591" t="s">
        <v>7</v>
      </c>
    </row>
    <row r="202" spans="1:12" ht="17.399999999999999" x14ac:dyDescent="0.3">
      <c r="A202" s="698"/>
      <c r="B202" s="628" t="s">
        <v>37</v>
      </c>
      <c r="C202" s="628"/>
      <c r="D202" s="13" t="s">
        <v>159</v>
      </c>
      <c r="E202" s="24" t="s">
        <v>1013</v>
      </c>
      <c r="F202" s="18"/>
      <c r="H202" s="413" t="s">
        <v>1125</v>
      </c>
      <c r="I202" s="414" t="s">
        <v>1126</v>
      </c>
      <c r="J202" s="415" t="s">
        <v>1127</v>
      </c>
      <c r="K202" s="599" t="s">
        <v>360</v>
      </c>
      <c r="L202" s="208" t="s">
        <v>1315</v>
      </c>
    </row>
    <row r="203" spans="1:12" ht="17.399999999999999" x14ac:dyDescent="0.3">
      <c r="A203" s="196">
        <v>1</v>
      </c>
      <c r="B203" s="275" t="s">
        <v>302</v>
      </c>
      <c r="C203" s="110">
        <v>312</v>
      </c>
      <c r="D203" s="528" t="s">
        <v>137</v>
      </c>
      <c r="E203" s="205"/>
      <c r="F203" s="106"/>
      <c r="G203" s="107"/>
      <c r="H203" s="529">
        <v>50000</v>
      </c>
      <c r="I203" s="423">
        <f>J203-H203</f>
        <v>2951</v>
      </c>
      <c r="J203" s="423">
        <v>52951</v>
      </c>
      <c r="K203" s="600">
        <v>52951</v>
      </c>
      <c r="L203" s="592">
        <f t="shared" ref="L203:L213" si="11">K203/J203</f>
        <v>1</v>
      </c>
    </row>
    <row r="204" spans="1:12" ht="17.399999999999999" x14ac:dyDescent="0.3">
      <c r="A204" s="196">
        <v>2</v>
      </c>
      <c r="B204" s="275" t="s">
        <v>302</v>
      </c>
      <c r="C204" s="23">
        <v>334</v>
      </c>
      <c r="D204" s="9" t="s">
        <v>1200</v>
      </c>
      <c r="E204" s="24"/>
      <c r="F204" s="18"/>
      <c r="H204" s="530"/>
      <c r="I204" s="417">
        <f>J204-H204</f>
        <v>1039800</v>
      </c>
      <c r="J204" s="417">
        <v>1039800</v>
      </c>
      <c r="K204" s="599">
        <v>1039800</v>
      </c>
      <c r="L204" s="208">
        <f t="shared" si="11"/>
        <v>1</v>
      </c>
    </row>
    <row r="205" spans="1:12" ht="17.399999999999999" x14ac:dyDescent="0.3">
      <c r="A205" s="196">
        <v>3</v>
      </c>
      <c r="B205" s="275" t="s">
        <v>302</v>
      </c>
      <c r="C205" s="23">
        <v>336</v>
      </c>
      <c r="D205" s="9" t="s">
        <v>1201</v>
      </c>
      <c r="E205" s="24"/>
      <c r="F205" s="18"/>
      <c r="H205" s="530">
        <v>0</v>
      </c>
      <c r="I205" s="417">
        <f>J205-H205</f>
        <v>150000</v>
      </c>
      <c r="J205" s="417">
        <v>150000</v>
      </c>
      <c r="K205" s="599">
        <v>150000</v>
      </c>
      <c r="L205" s="208">
        <f t="shared" si="11"/>
        <v>1</v>
      </c>
    </row>
    <row r="206" spans="1:12" ht="17.399999999999999" x14ac:dyDescent="0.3">
      <c r="A206" s="196">
        <v>4</v>
      </c>
      <c r="B206" s="69" t="s">
        <v>302</v>
      </c>
      <c r="C206" s="23">
        <v>337</v>
      </c>
      <c r="D206" s="27" t="s">
        <v>1202</v>
      </c>
      <c r="E206" s="7">
        <v>1000000</v>
      </c>
      <c r="F206" s="18">
        <v>55218</v>
      </c>
      <c r="H206" s="416">
        <v>3000000</v>
      </c>
      <c r="I206" s="417">
        <f>J206-H206</f>
        <v>-1335500</v>
      </c>
      <c r="J206" s="417">
        <v>1664500</v>
      </c>
      <c r="K206" s="599">
        <v>1664500</v>
      </c>
      <c r="L206" s="208">
        <f t="shared" si="11"/>
        <v>1</v>
      </c>
    </row>
    <row r="207" spans="1:12" ht="17.399999999999999" x14ac:dyDescent="0.3">
      <c r="A207" s="196">
        <v>5</v>
      </c>
      <c r="B207" s="69" t="s">
        <v>302</v>
      </c>
      <c r="C207" s="29">
        <v>3</v>
      </c>
      <c r="D207" s="26" t="s">
        <v>1203</v>
      </c>
      <c r="E207" s="14">
        <f>SUM(E206:E206)</f>
        <v>1000000</v>
      </c>
      <c r="F207" s="18"/>
      <c r="H207" s="425">
        <f>SUM(H203:H206)</f>
        <v>3050000</v>
      </c>
      <c r="I207" s="423">
        <f>SUM(I204:I206)</f>
        <v>-145700</v>
      </c>
      <c r="J207" s="423">
        <f>SUM(J204:J206)</f>
        <v>2854300</v>
      </c>
      <c r="K207" s="600">
        <f>SUM(K204:K206)</f>
        <v>2854300</v>
      </c>
      <c r="L207" s="592">
        <f t="shared" si="11"/>
        <v>1</v>
      </c>
    </row>
    <row r="208" spans="1:12" ht="17.399999999999999" x14ac:dyDescent="0.3">
      <c r="A208" s="196">
        <v>6</v>
      </c>
      <c r="B208" s="69" t="s">
        <v>302</v>
      </c>
      <c r="C208" s="23">
        <v>351</v>
      </c>
      <c r="D208" s="27" t="s">
        <v>884</v>
      </c>
      <c r="E208" s="7">
        <f>SUM(E207*27%)</f>
        <v>270000</v>
      </c>
      <c r="F208" s="18">
        <v>561111</v>
      </c>
      <c r="H208" s="465">
        <v>823500</v>
      </c>
      <c r="I208" s="417">
        <f>J208-H208</f>
        <v>-38542</v>
      </c>
      <c r="J208" s="417">
        <v>784958</v>
      </c>
      <c r="K208" s="599">
        <v>784958</v>
      </c>
      <c r="L208" s="208">
        <f t="shared" si="11"/>
        <v>1</v>
      </c>
    </row>
    <row r="209" spans="1:12" ht="17.399999999999999" x14ac:dyDescent="0.3">
      <c r="A209" s="196">
        <v>7</v>
      </c>
      <c r="B209" s="69" t="s">
        <v>302</v>
      </c>
      <c r="C209" s="23">
        <v>355</v>
      </c>
      <c r="D209" s="27" t="s">
        <v>1204</v>
      </c>
      <c r="E209" s="7"/>
      <c r="F209" s="18"/>
      <c r="H209" s="465">
        <v>0</v>
      </c>
      <c r="I209" s="417">
        <f>J209-H209</f>
        <v>2400</v>
      </c>
      <c r="J209" s="417">
        <v>2400</v>
      </c>
      <c r="K209" s="599">
        <v>2400</v>
      </c>
      <c r="L209" s="208">
        <f t="shared" si="11"/>
        <v>1</v>
      </c>
    </row>
    <row r="210" spans="1:12" ht="17.399999999999999" x14ac:dyDescent="0.3">
      <c r="A210" s="196">
        <v>8</v>
      </c>
      <c r="B210" s="69" t="s">
        <v>302</v>
      </c>
      <c r="C210" s="29">
        <v>35</v>
      </c>
      <c r="D210" s="26" t="s">
        <v>1205</v>
      </c>
      <c r="E210" s="14">
        <f>SUM(E208)</f>
        <v>270000</v>
      </c>
      <c r="F210" s="18"/>
      <c r="H210" s="425">
        <f>SUM(H208:H209)</f>
        <v>823500</v>
      </c>
      <c r="I210" s="531">
        <f>SUM(I208:I209)</f>
        <v>-36142</v>
      </c>
      <c r="J210" s="532">
        <f>SUM(J208:J209)</f>
        <v>787358</v>
      </c>
      <c r="K210" s="600">
        <f>SUM(K208:K209)</f>
        <v>787358</v>
      </c>
      <c r="L210" s="592">
        <f t="shared" si="11"/>
        <v>1</v>
      </c>
    </row>
    <row r="211" spans="1:12" ht="17.399999999999999" x14ac:dyDescent="0.3">
      <c r="A211" s="196">
        <v>9</v>
      </c>
      <c r="B211" s="69" t="s">
        <v>302</v>
      </c>
      <c r="C211" s="29">
        <v>3</v>
      </c>
      <c r="D211" s="26" t="s">
        <v>1206</v>
      </c>
      <c r="E211" s="14">
        <f>SUM(E207+E210)</f>
        <v>1270000</v>
      </c>
      <c r="F211" s="18"/>
      <c r="H211" s="425">
        <f>SUM(H207+H210)</f>
        <v>3873500</v>
      </c>
      <c r="I211" s="425">
        <f>SUM(I207+I210+I203)</f>
        <v>-178891</v>
      </c>
      <c r="J211" s="425">
        <f>SUM(J207+J210+J203)</f>
        <v>3694609</v>
      </c>
      <c r="K211" s="600">
        <f>+K203+K207+K210</f>
        <v>3694609</v>
      </c>
      <c r="L211" s="592">
        <f t="shared" si="11"/>
        <v>1</v>
      </c>
    </row>
    <row r="212" spans="1:12" ht="17.399999999999999" x14ac:dyDescent="0.3">
      <c r="A212" s="196">
        <v>10</v>
      </c>
      <c r="B212" s="69" t="s">
        <v>302</v>
      </c>
      <c r="C212" s="199">
        <v>62</v>
      </c>
      <c r="D212" s="288" t="s">
        <v>1207</v>
      </c>
      <c r="E212" s="206"/>
      <c r="F212" s="280"/>
      <c r="G212" s="286"/>
      <c r="H212" s="533"/>
      <c r="I212" s="417">
        <f>J212-H212</f>
        <v>1952400</v>
      </c>
      <c r="J212" s="417">
        <v>1952400</v>
      </c>
      <c r="K212" s="599">
        <v>1952400</v>
      </c>
      <c r="L212" s="208">
        <f t="shared" si="11"/>
        <v>1</v>
      </c>
    </row>
    <row r="213" spans="1:12" ht="17.399999999999999" x14ac:dyDescent="0.3">
      <c r="A213" s="196">
        <v>11</v>
      </c>
      <c r="B213" s="69" t="s">
        <v>302</v>
      </c>
      <c r="C213" s="199">
        <v>67</v>
      </c>
      <c r="D213" s="288" t="s">
        <v>937</v>
      </c>
      <c r="E213" s="206"/>
      <c r="F213" s="280"/>
      <c r="G213" s="286"/>
      <c r="H213" s="533"/>
      <c r="I213" s="417">
        <f>J213-H213</f>
        <v>396900</v>
      </c>
      <c r="J213" s="417">
        <v>396900</v>
      </c>
      <c r="K213" s="599">
        <v>396900</v>
      </c>
      <c r="L213" s="208">
        <f t="shared" si="11"/>
        <v>1</v>
      </c>
    </row>
    <row r="214" spans="1:12" ht="17.399999999999999" x14ac:dyDescent="0.3">
      <c r="A214" s="196">
        <v>12</v>
      </c>
      <c r="B214" s="69" t="s">
        <v>302</v>
      </c>
      <c r="C214" s="29">
        <v>6</v>
      </c>
      <c r="D214" s="26" t="s">
        <v>916</v>
      </c>
      <c r="E214" s="506"/>
      <c r="F214" s="18"/>
      <c r="H214" s="495"/>
      <c r="I214" s="423">
        <f>SUM(I212:I213)</f>
        <v>2349300</v>
      </c>
      <c r="J214" s="423">
        <f>SUM(H214:I214)</f>
        <v>2349300</v>
      </c>
      <c r="K214" s="600">
        <f>+K212+K213</f>
        <v>2349300</v>
      </c>
    </row>
    <row r="215" spans="1:12" x14ac:dyDescent="0.25">
      <c r="A215" s="697">
        <v>13</v>
      </c>
      <c r="B215" s="751" t="s">
        <v>1208</v>
      </c>
      <c r="C215" s="751"/>
      <c r="D215" s="751"/>
      <c r="E215" s="741">
        <f>SUM(E211)</f>
        <v>1270000</v>
      </c>
      <c r="F215" s="18"/>
      <c r="H215" s="723">
        <f>H211+H214</f>
        <v>3873500</v>
      </c>
      <c r="I215" s="723">
        <f>I211+I214</f>
        <v>2170409</v>
      </c>
      <c r="J215" s="723">
        <f>J211+J214</f>
        <v>6043909</v>
      </c>
      <c r="K215" s="709">
        <f>+K211+K214</f>
        <v>6043909</v>
      </c>
      <c r="L215" s="695">
        <f>K215/J215</f>
        <v>1</v>
      </c>
    </row>
    <row r="216" spans="1:12" x14ac:dyDescent="0.25">
      <c r="A216" s="698"/>
      <c r="B216" s="751"/>
      <c r="C216" s="751"/>
      <c r="D216" s="751"/>
      <c r="E216" s="742"/>
      <c r="F216" s="18"/>
      <c r="H216" s="724"/>
      <c r="I216" s="724"/>
      <c r="J216" s="724"/>
      <c r="K216" s="710"/>
      <c r="L216" s="696"/>
    </row>
    <row r="217" spans="1:12" ht="17.399999999999999" x14ac:dyDescent="0.3">
      <c r="A217" s="272"/>
      <c r="B217" s="67"/>
      <c r="C217" s="42"/>
      <c r="D217" s="43"/>
      <c r="E217" s="44"/>
      <c r="F217" s="36"/>
      <c r="G217" s="45"/>
      <c r="H217" s="459"/>
      <c r="I217" s="460"/>
      <c r="J217" s="460"/>
    </row>
    <row r="218" spans="1:12" ht="17.399999999999999" x14ac:dyDescent="0.3">
      <c r="A218" s="180"/>
      <c r="B218" s="67"/>
      <c r="C218" s="18"/>
      <c r="D218" s="19" t="s">
        <v>69</v>
      </c>
      <c r="E218" s="21"/>
      <c r="F218" s="18"/>
      <c r="H218" s="461"/>
      <c r="I218" s="460"/>
      <c r="J218" s="460"/>
    </row>
    <row r="219" spans="1:12" ht="17.399999999999999" x14ac:dyDescent="0.3">
      <c r="A219" s="272"/>
      <c r="B219" s="67"/>
      <c r="C219" s="18"/>
      <c r="D219" s="19" t="s">
        <v>70</v>
      </c>
      <c r="E219" s="21"/>
      <c r="F219" s="18"/>
      <c r="H219" s="461"/>
      <c r="I219" s="460"/>
      <c r="J219" s="460"/>
    </row>
    <row r="220" spans="1:12" ht="17.399999999999999" x14ac:dyDescent="0.3">
      <c r="A220" s="272"/>
      <c r="B220" s="67"/>
      <c r="C220" s="18"/>
      <c r="D220" s="19"/>
      <c r="E220" s="22"/>
      <c r="F220" s="18"/>
      <c r="H220" s="464"/>
      <c r="I220" s="460"/>
      <c r="J220" s="460"/>
    </row>
    <row r="221" spans="1:12" ht="17.399999999999999" x14ac:dyDescent="0.3">
      <c r="A221" s="697" t="s">
        <v>869</v>
      </c>
      <c r="B221" s="628" t="s">
        <v>1</v>
      </c>
      <c r="C221" s="628"/>
      <c r="D221" s="13" t="s">
        <v>306</v>
      </c>
      <c r="E221" s="24" t="s">
        <v>3</v>
      </c>
      <c r="F221" s="18">
        <v>511112</v>
      </c>
      <c r="H221" s="413" t="s">
        <v>3</v>
      </c>
      <c r="I221" s="534" t="s">
        <v>4</v>
      </c>
      <c r="J221" s="534" t="s">
        <v>5</v>
      </c>
      <c r="K221" s="415" t="s">
        <v>6</v>
      </c>
      <c r="L221" s="591" t="s">
        <v>7</v>
      </c>
    </row>
    <row r="222" spans="1:12" ht="17.399999999999999" x14ac:dyDescent="0.3">
      <c r="A222" s="698"/>
      <c r="B222" s="628" t="s">
        <v>37</v>
      </c>
      <c r="C222" s="628"/>
      <c r="D222" s="13" t="s">
        <v>159</v>
      </c>
      <c r="E222" s="24" t="s">
        <v>1013</v>
      </c>
      <c r="F222" s="18"/>
      <c r="H222" s="413" t="s">
        <v>1125</v>
      </c>
      <c r="I222" s="534" t="s">
        <v>1126</v>
      </c>
      <c r="J222" s="535" t="s">
        <v>1127</v>
      </c>
      <c r="K222" s="599" t="s">
        <v>360</v>
      </c>
      <c r="L222" s="208" t="s">
        <v>1315</v>
      </c>
    </row>
    <row r="223" spans="1:12" ht="17.399999999999999" x14ac:dyDescent="0.3">
      <c r="A223" s="271">
        <v>1</v>
      </c>
      <c r="B223" s="69" t="s">
        <v>302</v>
      </c>
      <c r="C223" s="23">
        <v>331</v>
      </c>
      <c r="D223" s="46" t="s">
        <v>885</v>
      </c>
      <c r="E223" s="7">
        <v>1150000</v>
      </c>
      <c r="F223" s="18">
        <v>55215</v>
      </c>
      <c r="H223" s="536">
        <v>1800000</v>
      </c>
      <c r="I223" s="447">
        <f>J223-H223</f>
        <v>-251747</v>
      </c>
      <c r="J223" s="447">
        <v>1548253</v>
      </c>
      <c r="K223" s="599">
        <v>1548253</v>
      </c>
      <c r="L223" s="208">
        <f>K223/J223</f>
        <v>1</v>
      </c>
    </row>
    <row r="224" spans="1:12" ht="17.399999999999999" x14ac:dyDescent="0.3">
      <c r="A224" s="271">
        <v>2</v>
      </c>
      <c r="B224" s="69" t="s">
        <v>302</v>
      </c>
      <c r="C224" s="23">
        <v>334</v>
      </c>
      <c r="D224" s="46" t="s">
        <v>1200</v>
      </c>
      <c r="E224" s="7"/>
      <c r="F224" s="18"/>
      <c r="H224" s="536">
        <v>230000</v>
      </c>
      <c r="I224" s="447">
        <f>J224-H224</f>
        <v>-230000</v>
      </c>
      <c r="J224" s="447">
        <v>0</v>
      </c>
      <c r="K224" s="599">
        <v>0</v>
      </c>
      <c r="L224" s="208"/>
    </row>
    <row r="225" spans="1:12" ht="17.399999999999999" x14ac:dyDescent="0.3">
      <c r="A225" s="271">
        <v>3</v>
      </c>
      <c r="B225" s="69" t="s">
        <v>302</v>
      </c>
      <c r="C225" s="29">
        <v>33</v>
      </c>
      <c r="D225" s="26" t="s">
        <v>1209</v>
      </c>
      <c r="E225" s="40">
        <f>SUM(E223:E223)</f>
        <v>1150000</v>
      </c>
      <c r="F225" s="18">
        <v>56213</v>
      </c>
      <c r="H225" s="428">
        <f>SUM(H223:H224)</f>
        <v>2030000</v>
      </c>
      <c r="I225" s="423">
        <f>SUM(I223:I224)</f>
        <v>-481747</v>
      </c>
      <c r="J225" s="423">
        <f>SUM(J223:J224)</f>
        <v>1548253</v>
      </c>
      <c r="K225" s="600">
        <f>SUM(K223:K224)</f>
        <v>1548253</v>
      </c>
      <c r="L225" s="592">
        <f>K214/J214</f>
        <v>1</v>
      </c>
    </row>
    <row r="226" spans="1:12" ht="17.399999999999999" x14ac:dyDescent="0.3">
      <c r="A226" s="271">
        <v>4</v>
      </c>
      <c r="B226" s="69" t="s">
        <v>302</v>
      </c>
      <c r="C226" s="23">
        <v>351</v>
      </c>
      <c r="D226" s="27" t="s">
        <v>42</v>
      </c>
      <c r="E226" s="7">
        <f>SUM(E223:E223)*0.27</f>
        <v>310500</v>
      </c>
      <c r="F226" s="18">
        <v>561111</v>
      </c>
      <c r="H226" s="465">
        <v>548100</v>
      </c>
      <c r="I226" s="447">
        <f>J226-H226</f>
        <v>-164374</v>
      </c>
      <c r="J226" s="447">
        <v>383726</v>
      </c>
      <c r="K226" s="599">
        <v>383726</v>
      </c>
      <c r="L226" s="208">
        <v>1</v>
      </c>
    </row>
    <row r="227" spans="1:12" ht="17.399999999999999" x14ac:dyDescent="0.3">
      <c r="A227" s="271">
        <v>5</v>
      </c>
      <c r="B227" s="69" t="s">
        <v>302</v>
      </c>
      <c r="C227" s="29">
        <v>35</v>
      </c>
      <c r="D227" s="26" t="s">
        <v>1210</v>
      </c>
      <c r="E227" s="40">
        <f>SUM(E226)</f>
        <v>310500</v>
      </c>
      <c r="F227" s="18"/>
      <c r="H227" s="428">
        <f>SUM(H226)</f>
        <v>548100</v>
      </c>
      <c r="I227" s="428">
        <f>SUM(I226)</f>
        <v>-164374</v>
      </c>
      <c r="J227" s="423">
        <f>SUM(J226)</f>
        <v>383726</v>
      </c>
      <c r="K227" s="600">
        <f>+K226</f>
        <v>383726</v>
      </c>
      <c r="L227" s="592">
        <v>1</v>
      </c>
    </row>
    <row r="228" spans="1:12" ht="17.399999999999999" x14ac:dyDescent="0.3">
      <c r="A228" s="271">
        <v>6</v>
      </c>
      <c r="B228" s="69" t="s">
        <v>302</v>
      </c>
      <c r="C228" s="29">
        <v>3</v>
      </c>
      <c r="D228" s="26" t="s">
        <v>1211</v>
      </c>
      <c r="E228" s="40">
        <f>SUM(E227,E225)</f>
        <v>1460500</v>
      </c>
      <c r="F228" s="18"/>
      <c r="H228" s="428">
        <f>SUM(H227,H225)</f>
        <v>2578100</v>
      </c>
      <c r="I228" s="428">
        <f>SUM(I227,I225)</f>
        <v>-646121</v>
      </c>
      <c r="J228" s="423">
        <f>J225+J227</f>
        <v>1931979</v>
      </c>
      <c r="K228" s="600">
        <f>+K225+K227</f>
        <v>1931979</v>
      </c>
      <c r="L228" s="592">
        <v>1</v>
      </c>
    </row>
    <row r="229" spans="1:12" x14ac:dyDescent="0.25">
      <c r="A229" s="697">
        <v>7</v>
      </c>
      <c r="B229" s="751" t="s">
        <v>1212</v>
      </c>
      <c r="C229" s="751"/>
      <c r="D229" s="751"/>
      <c r="E229" s="741">
        <f>SUM(E228)</f>
        <v>1460500</v>
      </c>
      <c r="F229" s="18"/>
      <c r="H229" s="723">
        <f>SUM(H228)</f>
        <v>2578100</v>
      </c>
      <c r="I229" s="723">
        <f>SUM(I228)</f>
        <v>-646121</v>
      </c>
      <c r="J229" s="758">
        <f>J228</f>
        <v>1931979</v>
      </c>
      <c r="K229" s="714">
        <f>+K228</f>
        <v>1931979</v>
      </c>
      <c r="L229" s="695">
        <f>K229/J229</f>
        <v>1</v>
      </c>
    </row>
    <row r="230" spans="1:12" x14ac:dyDescent="0.25">
      <c r="A230" s="698"/>
      <c r="B230" s="751"/>
      <c r="C230" s="751"/>
      <c r="D230" s="751"/>
      <c r="E230" s="742"/>
      <c r="F230" s="18"/>
      <c r="H230" s="724"/>
      <c r="I230" s="724"/>
      <c r="J230" s="759"/>
      <c r="K230" s="729"/>
      <c r="L230" s="696"/>
    </row>
    <row r="231" spans="1:12" ht="17.399999999999999" x14ac:dyDescent="0.3">
      <c r="A231" s="272"/>
      <c r="B231" s="67"/>
      <c r="C231" s="42"/>
      <c r="D231" s="43"/>
      <c r="E231" s="44"/>
      <c r="F231" s="36"/>
      <c r="G231" s="45"/>
      <c r="H231" s="459"/>
      <c r="I231" s="460"/>
      <c r="J231" s="460"/>
    </row>
    <row r="232" spans="1:12" ht="17.399999999999999" x14ac:dyDescent="0.3">
      <c r="A232" s="272"/>
      <c r="B232" s="67"/>
      <c r="C232" s="42"/>
      <c r="D232" s="43"/>
      <c r="E232" s="44"/>
      <c r="F232" s="36"/>
      <c r="G232" s="45"/>
      <c r="H232" s="459"/>
      <c r="I232" s="460"/>
      <c r="J232" s="460"/>
    </row>
    <row r="233" spans="1:12" ht="17.399999999999999" x14ac:dyDescent="0.3">
      <c r="A233" s="272"/>
      <c r="B233" s="67"/>
      <c r="C233" s="42"/>
      <c r="E233" s="44"/>
      <c r="F233" s="36"/>
      <c r="G233" s="45"/>
      <c r="H233" s="459"/>
      <c r="I233" s="460"/>
      <c r="J233" s="460"/>
    </row>
    <row r="234" spans="1:12" ht="17.399999999999999" x14ac:dyDescent="0.3">
      <c r="A234" s="272"/>
      <c r="B234" s="67"/>
      <c r="C234" s="42"/>
      <c r="E234" s="44"/>
      <c r="F234" s="36"/>
      <c r="G234" s="45"/>
      <c r="H234" s="459"/>
      <c r="I234" s="460"/>
      <c r="J234" s="460"/>
    </row>
    <row r="235" spans="1:12" ht="17.399999999999999" x14ac:dyDescent="0.3">
      <c r="A235" s="272"/>
      <c r="B235" s="67"/>
      <c r="C235" s="18"/>
      <c r="D235" s="19" t="s">
        <v>61</v>
      </c>
      <c r="E235" s="20"/>
      <c r="F235" s="18"/>
      <c r="H235" s="464"/>
      <c r="I235" s="460"/>
      <c r="J235" s="460"/>
    </row>
    <row r="236" spans="1:12" ht="17.399999999999999" x14ac:dyDescent="0.3">
      <c r="A236" s="272"/>
      <c r="B236" s="67"/>
      <c r="C236" s="18"/>
      <c r="D236" s="19" t="s">
        <v>1213</v>
      </c>
      <c r="E236" s="21"/>
      <c r="F236" s="18" t="s">
        <v>1192</v>
      </c>
      <c r="H236" s="461"/>
      <c r="I236" s="460"/>
      <c r="J236" s="460"/>
    </row>
    <row r="237" spans="1:12" ht="17.399999999999999" x14ac:dyDescent="0.3">
      <c r="A237" s="272"/>
      <c r="B237" s="67"/>
      <c r="C237" s="18"/>
      <c r="D237" s="16"/>
      <c r="E237" s="22"/>
      <c r="F237" s="18"/>
      <c r="G237" s="18"/>
      <c r="H237" s="464"/>
      <c r="I237" s="460"/>
      <c r="J237" s="460"/>
    </row>
    <row r="238" spans="1:12" ht="17.399999999999999" x14ac:dyDescent="0.3">
      <c r="A238" s="697" t="s">
        <v>869</v>
      </c>
      <c r="B238" s="628" t="s">
        <v>1</v>
      </c>
      <c r="C238" s="628"/>
      <c r="D238" s="13" t="s">
        <v>306</v>
      </c>
      <c r="E238" s="24" t="s">
        <v>3</v>
      </c>
      <c r="F238" s="18">
        <v>511112</v>
      </c>
      <c r="H238" s="413" t="s">
        <v>3</v>
      </c>
      <c r="I238" s="414" t="s">
        <v>4</v>
      </c>
      <c r="J238" s="414" t="s">
        <v>5</v>
      </c>
      <c r="K238" s="415" t="s">
        <v>6</v>
      </c>
      <c r="L238" s="591" t="s">
        <v>7</v>
      </c>
    </row>
    <row r="239" spans="1:12" ht="17.399999999999999" x14ac:dyDescent="0.3">
      <c r="A239" s="698"/>
      <c r="B239" s="628" t="s">
        <v>37</v>
      </c>
      <c r="C239" s="628"/>
      <c r="D239" s="13" t="s">
        <v>159</v>
      </c>
      <c r="E239" s="24" t="s">
        <v>1013</v>
      </c>
      <c r="F239" s="18"/>
      <c r="H239" s="413" t="s">
        <v>1125</v>
      </c>
      <c r="I239" s="414" t="s">
        <v>1126</v>
      </c>
      <c r="J239" s="415" t="s">
        <v>1127</v>
      </c>
      <c r="K239" s="599" t="s">
        <v>360</v>
      </c>
      <c r="L239" s="208" t="s">
        <v>1315</v>
      </c>
    </row>
    <row r="240" spans="1:12" ht="17.399999999999999" x14ac:dyDescent="0.3">
      <c r="A240" s="271">
        <v>1</v>
      </c>
      <c r="B240" s="68" t="s">
        <v>302</v>
      </c>
      <c r="C240" s="23">
        <v>1101</v>
      </c>
      <c r="D240" s="32" t="s">
        <v>1024</v>
      </c>
      <c r="E240" s="537">
        <v>618000</v>
      </c>
      <c r="F240" s="18"/>
      <c r="H240" s="538">
        <v>1909400</v>
      </c>
      <c r="I240" s="417"/>
      <c r="J240" s="417">
        <f>SUM(H240:I240)</f>
        <v>1909400</v>
      </c>
      <c r="K240" s="599">
        <v>1909400</v>
      </c>
      <c r="L240" s="208">
        <f>K240/J240</f>
        <v>1</v>
      </c>
    </row>
    <row r="241" spans="1:12" ht="17.399999999999999" x14ac:dyDescent="0.3">
      <c r="A241" s="271">
        <v>2</v>
      </c>
      <c r="B241" s="68" t="s">
        <v>302</v>
      </c>
      <c r="C241" s="23">
        <v>1107</v>
      </c>
      <c r="D241" s="32" t="s">
        <v>1214</v>
      </c>
      <c r="E241" s="537">
        <v>30000</v>
      </c>
      <c r="F241" s="18"/>
      <c r="H241" s="538">
        <v>100000</v>
      </c>
      <c r="I241" s="417"/>
      <c r="J241" s="417">
        <f>SUM(H241:I241)</f>
        <v>100000</v>
      </c>
      <c r="K241" s="599">
        <v>100000</v>
      </c>
      <c r="L241" s="208">
        <f>K241/J241</f>
        <v>1</v>
      </c>
    </row>
    <row r="242" spans="1:12" ht="17.399999999999999" x14ac:dyDescent="0.3">
      <c r="A242" s="271">
        <v>3</v>
      </c>
      <c r="B242" s="68" t="s">
        <v>302</v>
      </c>
      <c r="C242" s="23">
        <v>1103</v>
      </c>
      <c r="D242" s="32" t="s">
        <v>1215</v>
      </c>
      <c r="E242" s="537">
        <v>6000</v>
      </c>
      <c r="F242" s="18"/>
      <c r="H242" s="538">
        <v>250000</v>
      </c>
      <c r="I242" s="417"/>
      <c r="J242" s="417">
        <f>SUM(H242:I242)</f>
        <v>250000</v>
      </c>
      <c r="K242" s="599">
        <v>250000</v>
      </c>
      <c r="L242" s="208">
        <f>K242/J242</f>
        <v>1</v>
      </c>
    </row>
    <row r="243" spans="1:12" ht="17.399999999999999" x14ac:dyDescent="0.3">
      <c r="A243" s="271">
        <v>4</v>
      </c>
      <c r="B243" s="68"/>
      <c r="C243" s="23">
        <v>111</v>
      </c>
      <c r="D243" s="32" t="s">
        <v>1216</v>
      </c>
      <c r="E243" s="537"/>
      <c r="F243" s="18"/>
      <c r="H243" s="538"/>
      <c r="I243" s="417">
        <f>J243-H243</f>
        <v>12000</v>
      </c>
      <c r="J243" s="417">
        <v>12000</v>
      </c>
      <c r="K243" s="599">
        <v>12000</v>
      </c>
      <c r="L243" s="208">
        <f>K243/J243</f>
        <v>1</v>
      </c>
    </row>
    <row r="244" spans="1:12" ht="17.399999999999999" x14ac:dyDescent="0.3">
      <c r="A244" s="271">
        <v>5</v>
      </c>
      <c r="B244" s="68" t="s">
        <v>302</v>
      </c>
      <c r="C244" s="29">
        <v>11</v>
      </c>
      <c r="D244" s="35" t="s">
        <v>923</v>
      </c>
      <c r="E244" s="33">
        <f>SUM(E240:E242)</f>
        <v>654000</v>
      </c>
      <c r="F244" s="18"/>
      <c r="H244" s="539">
        <f>SUM(H240:H242)</f>
        <v>2259400</v>
      </c>
      <c r="I244" s="423">
        <f>SUM(I240:I243)</f>
        <v>12000</v>
      </c>
      <c r="J244" s="423">
        <f>SUM(H244:I244)</f>
        <v>2271400</v>
      </c>
      <c r="K244" s="600">
        <f>SUM(K240:K243)</f>
        <v>2271400</v>
      </c>
      <c r="L244" s="592">
        <v>1</v>
      </c>
    </row>
    <row r="245" spans="1:12" ht="17.399999999999999" x14ac:dyDescent="0.3">
      <c r="A245" s="271">
        <v>6</v>
      </c>
      <c r="B245" s="68" t="s">
        <v>302</v>
      </c>
      <c r="C245" s="23">
        <v>2</v>
      </c>
      <c r="D245" s="32" t="s">
        <v>1217</v>
      </c>
      <c r="E245" s="537">
        <f>SUM(E240*0.27)</f>
        <v>166860</v>
      </c>
      <c r="F245" s="18"/>
      <c r="H245" s="538">
        <v>482318</v>
      </c>
      <c r="I245" s="417">
        <f t="shared" ref="I245:I257" si="12">J245-H245</f>
        <v>0</v>
      </c>
      <c r="J245" s="417">
        <v>482318</v>
      </c>
      <c r="K245" s="599">
        <v>482318</v>
      </c>
      <c r="L245" s="208">
        <f>K245/J245</f>
        <v>1</v>
      </c>
    </row>
    <row r="246" spans="1:12" ht="17.399999999999999" x14ac:dyDescent="0.3">
      <c r="A246" s="271">
        <v>7</v>
      </c>
      <c r="B246" s="68" t="s">
        <v>302</v>
      </c>
      <c r="C246" s="23">
        <v>2</v>
      </c>
      <c r="D246" s="32" t="s">
        <v>366</v>
      </c>
      <c r="E246" s="537">
        <f>SUM(E241*1.19*0.14)</f>
        <v>4998.0000000000009</v>
      </c>
      <c r="F246" s="18"/>
      <c r="H246" s="538">
        <v>16660</v>
      </c>
      <c r="I246" s="417">
        <f t="shared" si="12"/>
        <v>-140</v>
      </c>
      <c r="J246" s="417">
        <v>16520</v>
      </c>
      <c r="K246" s="599">
        <v>16520</v>
      </c>
      <c r="L246" s="208">
        <f>K246/J246</f>
        <v>1</v>
      </c>
    </row>
    <row r="247" spans="1:12" ht="17.399999999999999" x14ac:dyDescent="0.3">
      <c r="A247" s="271">
        <v>8</v>
      </c>
      <c r="B247" s="68" t="s">
        <v>302</v>
      </c>
      <c r="C247" s="23">
        <v>2</v>
      </c>
      <c r="D247" s="32" t="s">
        <v>62</v>
      </c>
      <c r="E247" s="537">
        <f>SUM(E241*1.19*0.16)</f>
        <v>5712</v>
      </c>
      <c r="F247" s="18"/>
      <c r="H247" s="538">
        <v>17850</v>
      </c>
      <c r="I247" s="417">
        <f t="shared" si="12"/>
        <v>-150</v>
      </c>
      <c r="J247" s="417">
        <v>17700</v>
      </c>
      <c r="K247" s="599">
        <v>17700</v>
      </c>
      <c r="L247" s="208">
        <f>K247/J247</f>
        <v>1</v>
      </c>
    </row>
    <row r="248" spans="1:12" ht="17.399999999999999" x14ac:dyDescent="0.3">
      <c r="A248" s="271">
        <v>9</v>
      </c>
      <c r="B248" s="68" t="s">
        <v>302</v>
      </c>
      <c r="C248" s="29">
        <v>2</v>
      </c>
      <c r="D248" s="35" t="s">
        <v>930</v>
      </c>
      <c r="E248" s="33">
        <f>SUM(E245:E246)</f>
        <v>171858</v>
      </c>
      <c r="F248" s="18"/>
      <c r="H248" s="539">
        <f>SUM(H245:H247)</f>
        <v>516828</v>
      </c>
      <c r="I248" s="423">
        <f>SUM(I245:I247)</f>
        <v>-290</v>
      </c>
      <c r="J248" s="423">
        <f>SUM(H248:I248)</f>
        <v>516538</v>
      </c>
      <c r="K248" s="600">
        <f>+K245+K246+K247</f>
        <v>516538</v>
      </c>
      <c r="L248" s="592">
        <v>1</v>
      </c>
    </row>
    <row r="249" spans="1:12" ht="17.399999999999999" x14ac:dyDescent="0.3">
      <c r="A249" s="271">
        <v>10</v>
      </c>
      <c r="B249" s="68" t="s">
        <v>302</v>
      </c>
      <c r="C249" s="23">
        <v>312</v>
      </c>
      <c r="D249" s="37" t="s">
        <v>38</v>
      </c>
      <c r="E249" s="34">
        <v>300000</v>
      </c>
      <c r="F249" s="18"/>
      <c r="H249" s="540">
        <v>250000</v>
      </c>
      <c r="I249" s="417">
        <f t="shared" si="12"/>
        <v>-36240</v>
      </c>
      <c r="J249" s="417">
        <v>213760</v>
      </c>
      <c r="K249" s="703">
        <v>392601</v>
      </c>
      <c r="L249" s="711">
        <v>1</v>
      </c>
    </row>
    <row r="250" spans="1:12" ht="17.399999999999999" x14ac:dyDescent="0.3">
      <c r="A250" s="271">
        <v>11</v>
      </c>
      <c r="B250" s="68" t="s">
        <v>302</v>
      </c>
      <c r="C250" s="23">
        <v>312</v>
      </c>
      <c r="D250" s="32" t="s">
        <v>1218</v>
      </c>
      <c r="E250" s="537">
        <v>10000</v>
      </c>
      <c r="F250" s="18"/>
      <c r="H250" s="538">
        <v>15748</v>
      </c>
      <c r="I250" s="417">
        <f t="shared" si="12"/>
        <v>163093</v>
      </c>
      <c r="J250" s="733">
        <v>178841</v>
      </c>
      <c r="K250" s="705"/>
      <c r="L250" s="712"/>
    </row>
    <row r="251" spans="1:12" ht="17.399999999999999" x14ac:dyDescent="0.3">
      <c r="A251" s="271">
        <v>12</v>
      </c>
      <c r="B251" s="68" t="s">
        <v>302</v>
      </c>
      <c r="C251" s="23">
        <v>312</v>
      </c>
      <c r="D251" s="32" t="s">
        <v>63</v>
      </c>
      <c r="E251" s="537">
        <v>600000</v>
      </c>
      <c r="F251" s="18"/>
      <c r="H251" s="540">
        <v>420000</v>
      </c>
      <c r="I251" s="417">
        <f t="shared" si="12"/>
        <v>-420000</v>
      </c>
      <c r="J251" s="760"/>
      <c r="K251" s="704"/>
      <c r="L251" s="713"/>
    </row>
    <row r="252" spans="1:12" ht="17.399999999999999" x14ac:dyDescent="0.3">
      <c r="A252" s="271">
        <v>13</v>
      </c>
      <c r="B252" s="68" t="s">
        <v>302</v>
      </c>
      <c r="C252" s="29">
        <v>31</v>
      </c>
      <c r="D252" s="35" t="s">
        <v>1219</v>
      </c>
      <c r="E252" s="33">
        <f>SUM(E249:E251)</f>
        <v>910000</v>
      </c>
      <c r="F252" s="18"/>
      <c r="H252" s="539">
        <f>SUM(H249:H251)</f>
        <v>685748</v>
      </c>
      <c r="I252" s="423">
        <f>SUM(I249:I251)</f>
        <v>-293147</v>
      </c>
      <c r="J252" s="423">
        <f>SUM(H252:I252)</f>
        <v>392601</v>
      </c>
      <c r="K252" s="600">
        <f>+K249+K250+K251</f>
        <v>392601</v>
      </c>
      <c r="L252" s="592">
        <v>1</v>
      </c>
    </row>
    <row r="253" spans="1:12" ht="17.399999999999999" x14ac:dyDescent="0.3">
      <c r="A253" s="271">
        <v>14</v>
      </c>
      <c r="B253" s="68" t="s">
        <v>302</v>
      </c>
      <c r="C253" s="23">
        <v>334</v>
      </c>
      <c r="D253" s="32" t="s">
        <v>931</v>
      </c>
      <c r="E253" s="537">
        <v>250000</v>
      </c>
      <c r="F253" s="18"/>
      <c r="H253" s="540">
        <v>100000</v>
      </c>
      <c r="I253" s="417">
        <f t="shared" si="12"/>
        <v>-98740</v>
      </c>
      <c r="J253" s="417">
        <v>1260</v>
      </c>
      <c r="K253" s="599">
        <v>1260</v>
      </c>
      <c r="L253" s="208">
        <v>1</v>
      </c>
    </row>
    <row r="254" spans="1:12" ht="17.399999999999999" x14ac:dyDescent="0.3">
      <c r="A254" s="271">
        <v>15</v>
      </c>
      <c r="B254" s="68" t="s">
        <v>302</v>
      </c>
      <c r="C254" s="23">
        <v>337</v>
      </c>
      <c r="D254" s="32" t="s">
        <v>1220</v>
      </c>
      <c r="E254" s="537">
        <v>62000</v>
      </c>
      <c r="F254" s="18"/>
      <c r="H254" s="538">
        <v>45000</v>
      </c>
      <c r="I254" s="417">
        <f t="shared" si="12"/>
        <v>18935</v>
      </c>
      <c r="J254" s="417">
        <v>63935</v>
      </c>
      <c r="K254" s="703">
        <v>245825</v>
      </c>
      <c r="L254" s="711">
        <v>1</v>
      </c>
    </row>
    <row r="255" spans="1:12" ht="17.399999999999999" x14ac:dyDescent="0.3">
      <c r="A255" s="271">
        <v>16</v>
      </c>
      <c r="B255" s="68" t="s">
        <v>302</v>
      </c>
      <c r="C255" s="23">
        <v>337</v>
      </c>
      <c r="D255" s="32" t="s">
        <v>1035</v>
      </c>
      <c r="E255" s="537"/>
      <c r="F255" s="18"/>
      <c r="H255" s="538">
        <v>40000</v>
      </c>
      <c r="I255" s="417">
        <f t="shared" si="12"/>
        <v>141890</v>
      </c>
      <c r="J255" s="417">
        <v>181890</v>
      </c>
      <c r="K255" s="704"/>
      <c r="L255" s="713"/>
    </row>
    <row r="256" spans="1:12" ht="17.399999999999999" x14ac:dyDescent="0.3">
      <c r="A256" s="271">
        <v>17</v>
      </c>
      <c r="B256" s="68" t="s">
        <v>302</v>
      </c>
      <c r="C256" s="29">
        <v>33</v>
      </c>
      <c r="D256" s="35" t="s">
        <v>1221</v>
      </c>
      <c r="E256" s="33">
        <f>SUM(E253:G254)</f>
        <v>312000</v>
      </c>
      <c r="F256" s="18"/>
      <c r="H256" s="539">
        <f>SUM(H253:H255)</f>
        <v>185000</v>
      </c>
      <c r="I256" s="423">
        <f>SUM(I253:I255)</f>
        <v>62085</v>
      </c>
      <c r="J256" s="423">
        <f>SUM(H256:I256)</f>
        <v>247085</v>
      </c>
      <c r="K256" s="600">
        <f>SUM(K253:K254)</f>
        <v>247085</v>
      </c>
      <c r="L256" s="592">
        <v>1</v>
      </c>
    </row>
    <row r="257" spans="1:12" ht="17.399999999999999" x14ac:dyDescent="0.3">
      <c r="A257" s="271">
        <v>18</v>
      </c>
      <c r="B257" s="68" t="s">
        <v>302</v>
      </c>
      <c r="C257" s="23">
        <v>351</v>
      </c>
      <c r="D257" s="27" t="s">
        <v>42</v>
      </c>
      <c r="E257" s="537" t="e">
        <f>SUM(#REF!+E249+#REF!+E250+E251+E253)*0.27</f>
        <v>#REF!</v>
      </c>
      <c r="F257" s="18"/>
      <c r="H257" s="538">
        <v>222952</v>
      </c>
      <c r="I257" s="417">
        <f t="shared" si="12"/>
        <v>-67500</v>
      </c>
      <c r="J257" s="417">
        <v>155452</v>
      </c>
      <c r="K257" s="599">
        <v>155452</v>
      </c>
      <c r="L257" s="208">
        <v>1</v>
      </c>
    </row>
    <row r="258" spans="1:12" ht="17.399999999999999" x14ac:dyDescent="0.3">
      <c r="A258" s="271">
        <v>19</v>
      </c>
      <c r="B258" s="68" t="s">
        <v>302</v>
      </c>
      <c r="C258" s="29">
        <v>35</v>
      </c>
      <c r="D258" s="35" t="s">
        <v>1222</v>
      </c>
      <c r="E258" s="33" t="e">
        <f>SUM(E257)</f>
        <v>#REF!</v>
      </c>
      <c r="F258" s="18"/>
      <c r="H258" s="539">
        <f>SUM(H257)</f>
        <v>222952</v>
      </c>
      <c r="I258" s="539">
        <f>SUM(I257)</f>
        <v>-67500</v>
      </c>
      <c r="J258" s="423">
        <f>SUM(H258:I258)</f>
        <v>155452</v>
      </c>
      <c r="K258" s="600">
        <f>+K257</f>
        <v>155452</v>
      </c>
      <c r="L258" s="592">
        <v>1</v>
      </c>
    </row>
    <row r="259" spans="1:12" ht="17.399999999999999" x14ac:dyDescent="0.3">
      <c r="A259" s="271">
        <v>20</v>
      </c>
      <c r="B259" s="68" t="s">
        <v>302</v>
      </c>
      <c r="C259" s="29">
        <v>3</v>
      </c>
      <c r="D259" s="35" t="s">
        <v>1223</v>
      </c>
      <c r="E259" s="33" t="e">
        <f>SUM(E252+E256+E258)</f>
        <v>#REF!</v>
      </c>
      <c r="F259" s="18"/>
      <c r="H259" s="539">
        <f>SUM(H252+H256+H258)</f>
        <v>1093700</v>
      </c>
      <c r="I259" s="539">
        <f>SUM(I252+I256+I258)</f>
        <v>-298562</v>
      </c>
      <c r="J259" s="423">
        <f>SUM(H259:I259)</f>
        <v>795138</v>
      </c>
      <c r="K259" s="600">
        <f>+K252+K256+K258</f>
        <v>795138</v>
      </c>
      <c r="L259" s="592">
        <v>1</v>
      </c>
    </row>
    <row r="260" spans="1:12" x14ac:dyDescent="0.25">
      <c r="A260" s="697">
        <v>21</v>
      </c>
      <c r="B260" s="761" t="s">
        <v>932</v>
      </c>
      <c r="C260" s="762"/>
      <c r="D260" s="763"/>
      <c r="E260" s="767" t="e">
        <f>SUM(E259+E244+E248)</f>
        <v>#REF!</v>
      </c>
      <c r="F260" s="18"/>
      <c r="H260" s="768">
        <f>SUM(H259+H244+H248)</f>
        <v>3869928</v>
      </c>
      <c r="I260" s="768">
        <f>SUM(I259+I244+I248)</f>
        <v>-286852</v>
      </c>
      <c r="J260" s="768">
        <f>SUM(J259+J244+J248)</f>
        <v>3583076</v>
      </c>
      <c r="K260" s="709">
        <f>+K244+K248+K259</f>
        <v>3583076</v>
      </c>
      <c r="L260" s="695">
        <v>1</v>
      </c>
    </row>
    <row r="261" spans="1:12" x14ac:dyDescent="0.25">
      <c r="A261" s="698"/>
      <c r="B261" s="764"/>
      <c r="C261" s="765"/>
      <c r="D261" s="766"/>
      <c r="E261" s="767"/>
      <c r="F261" s="18"/>
      <c r="H261" s="768"/>
      <c r="I261" s="768"/>
      <c r="J261" s="768"/>
      <c r="K261" s="710"/>
      <c r="L261" s="696"/>
    </row>
    <row r="262" spans="1:12" ht="17.399999999999999" x14ac:dyDescent="0.3">
      <c r="A262" s="272"/>
      <c r="B262" s="67"/>
      <c r="C262" s="42"/>
      <c r="D262" s="43"/>
      <c r="E262" s="44"/>
      <c r="F262" s="36"/>
      <c r="G262" s="45"/>
      <c r="H262" s="459"/>
      <c r="I262" s="460"/>
      <c r="J262" s="460"/>
    </row>
    <row r="263" spans="1:12" ht="17.399999999999999" x14ac:dyDescent="0.3">
      <c r="A263" s="272"/>
      <c r="B263" s="67"/>
      <c r="C263" s="42"/>
      <c r="D263" s="43"/>
      <c r="E263" s="44"/>
      <c r="F263" s="36"/>
      <c r="G263" s="45"/>
      <c r="H263" s="459"/>
      <c r="I263" s="460"/>
      <c r="J263" s="460"/>
    </row>
    <row r="264" spans="1:12" ht="17.399999999999999" x14ac:dyDescent="0.3">
      <c r="A264" s="272"/>
      <c r="B264" s="67"/>
      <c r="C264" s="42"/>
      <c r="D264" s="43"/>
      <c r="E264" s="44"/>
      <c r="F264" s="36"/>
      <c r="G264" s="45"/>
      <c r="H264" s="459"/>
      <c r="I264" s="460"/>
      <c r="J264" s="460"/>
    </row>
    <row r="265" spans="1:12" ht="17.399999999999999" x14ac:dyDescent="0.3">
      <c r="A265" s="272"/>
      <c r="B265" s="67"/>
      <c r="C265" s="42"/>
      <c r="D265" s="43"/>
      <c r="E265" s="44"/>
      <c r="F265" s="36"/>
      <c r="G265" s="45"/>
      <c r="H265" s="459"/>
      <c r="I265" s="460"/>
      <c r="J265" s="460"/>
    </row>
    <row r="266" spans="1:12" ht="17.399999999999999" x14ac:dyDescent="0.3">
      <c r="A266" s="180"/>
      <c r="B266" s="67"/>
      <c r="C266" s="18"/>
      <c r="D266" s="19" t="s">
        <v>74</v>
      </c>
      <c r="E266" s="21"/>
      <c r="F266" s="18" t="s">
        <v>1164</v>
      </c>
      <c r="H266" s="461"/>
      <c r="I266" s="460"/>
      <c r="J266" s="460"/>
    </row>
    <row r="267" spans="1:12" ht="17.399999999999999" x14ac:dyDescent="0.3">
      <c r="A267" s="272"/>
      <c r="B267" s="67"/>
      <c r="C267" s="18"/>
      <c r="D267" s="19" t="s">
        <v>75</v>
      </c>
      <c r="E267" s="21"/>
      <c r="F267" s="18"/>
      <c r="H267" s="461"/>
      <c r="I267" s="460"/>
      <c r="J267" s="460"/>
    </row>
    <row r="268" spans="1:12" ht="17.399999999999999" x14ac:dyDescent="0.3">
      <c r="A268" s="272"/>
      <c r="B268" s="67"/>
      <c r="C268" s="18"/>
      <c r="D268" s="19"/>
      <c r="E268" s="22"/>
      <c r="F268" s="18"/>
      <c r="H268" s="464"/>
      <c r="I268" s="460"/>
      <c r="J268" s="460"/>
    </row>
    <row r="269" spans="1:12" ht="17.399999999999999" x14ac:dyDescent="0.3">
      <c r="A269" s="697" t="s">
        <v>869</v>
      </c>
      <c r="B269" s="628" t="s">
        <v>1</v>
      </c>
      <c r="C269" s="628"/>
      <c r="D269" s="13" t="s">
        <v>306</v>
      </c>
      <c r="E269" s="24" t="s">
        <v>3</v>
      </c>
      <c r="F269" s="18">
        <v>511112</v>
      </c>
      <c r="H269" s="413" t="s">
        <v>3</v>
      </c>
      <c r="I269" s="414" t="s">
        <v>4</v>
      </c>
      <c r="J269" s="414" t="s">
        <v>5</v>
      </c>
      <c r="K269" s="415" t="s">
        <v>6</v>
      </c>
      <c r="L269" s="591" t="s">
        <v>7</v>
      </c>
    </row>
    <row r="270" spans="1:12" ht="17.399999999999999" x14ac:dyDescent="0.3">
      <c r="A270" s="698"/>
      <c r="B270" s="628" t="s">
        <v>37</v>
      </c>
      <c r="C270" s="628"/>
      <c r="D270" s="13" t="s">
        <v>159</v>
      </c>
      <c r="E270" s="24" t="s">
        <v>1013</v>
      </c>
      <c r="F270" s="18"/>
      <c r="H270" s="413" t="s">
        <v>1125</v>
      </c>
      <c r="I270" s="414" t="s">
        <v>1126</v>
      </c>
      <c r="J270" s="415" t="s">
        <v>1127</v>
      </c>
      <c r="K270" s="599" t="s">
        <v>360</v>
      </c>
      <c r="L270" s="208" t="s">
        <v>1315</v>
      </c>
    </row>
    <row r="271" spans="1:12" ht="17.399999999999999" x14ac:dyDescent="0.3">
      <c r="A271" s="271">
        <v>1</v>
      </c>
      <c r="B271" s="23" t="s">
        <v>302</v>
      </c>
      <c r="C271" s="23">
        <v>11011</v>
      </c>
      <c r="D271" s="295" t="s">
        <v>1224</v>
      </c>
      <c r="E271" s="24"/>
      <c r="F271" s="18"/>
      <c r="H271" s="413"/>
      <c r="I271" s="414">
        <v>145714</v>
      </c>
      <c r="J271" s="415">
        <f>SUM(H271:I271)</f>
        <v>145714</v>
      </c>
      <c r="K271" s="599">
        <v>145714</v>
      </c>
      <c r="L271" s="208">
        <v>1</v>
      </c>
    </row>
    <row r="272" spans="1:12" ht="17.399999999999999" x14ac:dyDescent="0.3">
      <c r="A272" s="271">
        <v>2</v>
      </c>
      <c r="B272" s="23" t="s">
        <v>302</v>
      </c>
      <c r="C272" s="110">
        <v>11</v>
      </c>
      <c r="D272" s="388" t="s">
        <v>1225</v>
      </c>
      <c r="E272" s="205"/>
      <c r="F272" s="106"/>
      <c r="G272" s="107"/>
      <c r="H272" s="541"/>
      <c r="I272" s="542">
        <f>SUM(I271)</f>
        <v>145714</v>
      </c>
      <c r="J272" s="474">
        <f>SUM(J271)</f>
        <v>145714</v>
      </c>
      <c r="K272" s="600">
        <f>+K271</f>
        <v>145714</v>
      </c>
      <c r="L272" s="592">
        <v>1</v>
      </c>
    </row>
    <row r="273" spans="1:12" ht="17.399999999999999" x14ac:dyDescent="0.3">
      <c r="A273" s="271">
        <v>3</v>
      </c>
      <c r="B273" s="23" t="s">
        <v>302</v>
      </c>
      <c r="C273" s="23">
        <v>21</v>
      </c>
      <c r="D273" s="32" t="s">
        <v>1217</v>
      </c>
      <c r="E273" s="24"/>
      <c r="F273" s="18"/>
      <c r="H273" s="413"/>
      <c r="I273" s="414">
        <v>32057</v>
      </c>
      <c r="J273" s="415">
        <f>SUM(H273:I273)</f>
        <v>32057</v>
      </c>
      <c r="K273" s="599">
        <v>32057</v>
      </c>
      <c r="L273" s="208">
        <v>1</v>
      </c>
    </row>
    <row r="274" spans="1:12" ht="17.399999999999999" x14ac:dyDescent="0.3">
      <c r="A274" s="271">
        <v>4</v>
      </c>
      <c r="B274" s="23" t="s">
        <v>302</v>
      </c>
      <c r="C274" s="110">
        <v>2</v>
      </c>
      <c r="D274" s="543" t="s">
        <v>1226</v>
      </c>
      <c r="E274" s="205"/>
      <c r="F274" s="106"/>
      <c r="G274" s="107"/>
      <c r="H274" s="541"/>
      <c r="I274" s="542">
        <f>SUM(I273)</f>
        <v>32057</v>
      </c>
      <c r="J274" s="474">
        <f>SUM(H274:I274)</f>
        <v>32057</v>
      </c>
      <c r="K274" s="600">
        <f>+K273</f>
        <v>32057</v>
      </c>
      <c r="L274" s="592">
        <v>1</v>
      </c>
    </row>
    <row r="275" spans="1:12" ht="17.399999999999999" x14ac:dyDescent="0.3">
      <c r="A275" s="271">
        <v>5</v>
      </c>
      <c r="B275" s="68" t="s">
        <v>302</v>
      </c>
      <c r="C275" s="23">
        <v>312</v>
      </c>
      <c r="D275" s="32" t="s">
        <v>63</v>
      </c>
      <c r="E275" s="7">
        <v>100000</v>
      </c>
      <c r="F275" s="18">
        <v>5552193</v>
      </c>
      <c r="H275" s="416">
        <v>400000</v>
      </c>
      <c r="I275" s="436">
        <f>J275-H275</f>
        <v>152781</v>
      </c>
      <c r="J275" s="415">
        <v>552781</v>
      </c>
      <c r="K275" s="599">
        <v>552781</v>
      </c>
      <c r="L275" s="208">
        <v>1</v>
      </c>
    </row>
    <row r="276" spans="1:12" ht="17.399999999999999" x14ac:dyDescent="0.3">
      <c r="A276" s="271">
        <v>6</v>
      </c>
      <c r="B276" s="68" t="s">
        <v>302</v>
      </c>
      <c r="C276" s="29">
        <v>31</v>
      </c>
      <c r="D276" s="26" t="s">
        <v>1227</v>
      </c>
      <c r="E276" s="40">
        <f>SUM(E275:E275)</f>
        <v>100000</v>
      </c>
      <c r="F276" s="18"/>
      <c r="H276" s="428">
        <f>SUM(H275:H275)</f>
        <v>400000</v>
      </c>
      <c r="I276" s="423">
        <f>SUM(I275)</f>
        <v>152781</v>
      </c>
      <c r="J276" s="423">
        <f>SUM(J275)</f>
        <v>552781</v>
      </c>
      <c r="K276" s="600">
        <f>+K275</f>
        <v>552781</v>
      </c>
      <c r="L276" s="592">
        <v>1</v>
      </c>
    </row>
    <row r="277" spans="1:12" ht="17.399999999999999" x14ac:dyDescent="0.3">
      <c r="A277" s="271">
        <v>7</v>
      </c>
      <c r="B277" s="68" t="s">
        <v>302</v>
      </c>
      <c r="C277" s="23">
        <v>331</v>
      </c>
      <c r="D277" s="32" t="s">
        <v>76</v>
      </c>
      <c r="E277" s="7">
        <v>5000</v>
      </c>
      <c r="F277" s="18"/>
      <c r="H277" s="465">
        <v>100000</v>
      </c>
      <c r="I277" s="436">
        <f t="shared" ref="I277:I291" si="13">J277-H277</f>
        <v>-100000</v>
      </c>
      <c r="J277" s="415">
        <v>0</v>
      </c>
      <c r="K277" s="599"/>
      <c r="L277" s="208"/>
    </row>
    <row r="278" spans="1:12" ht="17.399999999999999" x14ac:dyDescent="0.3">
      <c r="A278" s="271">
        <v>8</v>
      </c>
      <c r="B278" s="68" t="s">
        <v>302</v>
      </c>
      <c r="C278" s="23">
        <v>331</v>
      </c>
      <c r="D278" s="32" t="s">
        <v>1228</v>
      </c>
      <c r="E278" s="7">
        <v>115000</v>
      </c>
      <c r="F278" s="18"/>
      <c r="H278" s="465">
        <v>60000</v>
      </c>
      <c r="I278" s="436">
        <f t="shared" si="13"/>
        <v>-47097</v>
      </c>
      <c r="J278" s="415">
        <v>12903</v>
      </c>
      <c r="K278" s="599">
        <v>12903</v>
      </c>
      <c r="L278" s="208">
        <v>1</v>
      </c>
    </row>
    <row r="279" spans="1:12" ht="17.399999999999999" x14ac:dyDescent="0.3">
      <c r="A279" s="271">
        <v>9</v>
      </c>
      <c r="B279" s="68" t="s">
        <v>302</v>
      </c>
      <c r="C279" s="23">
        <v>331</v>
      </c>
      <c r="D279" s="32" t="s">
        <v>77</v>
      </c>
      <c r="E279" s="7">
        <v>23000</v>
      </c>
      <c r="F279" s="18"/>
      <c r="H279" s="465">
        <v>115000</v>
      </c>
      <c r="I279" s="436">
        <f t="shared" si="13"/>
        <v>-101122</v>
      </c>
      <c r="J279" s="415">
        <v>13878</v>
      </c>
      <c r="K279" s="599">
        <v>13878</v>
      </c>
      <c r="L279" s="208">
        <v>1</v>
      </c>
    </row>
    <row r="280" spans="1:12" ht="17.399999999999999" x14ac:dyDescent="0.3">
      <c r="A280" s="271">
        <v>10</v>
      </c>
      <c r="B280" s="68" t="s">
        <v>302</v>
      </c>
      <c r="C280" s="23">
        <v>334</v>
      </c>
      <c r="D280" s="32" t="s">
        <v>301</v>
      </c>
      <c r="E280" s="7">
        <v>100000</v>
      </c>
      <c r="F280" s="18"/>
      <c r="H280" s="416">
        <v>500000</v>
      </c>
      <c r="I280" s="436">
        <f t="shared" si="13"/>
        <v>-500000</v>
      </c>
      <c r="J280" s="415">
        <v>0</v>
      </c>
      <c r="K280" s="599"/>
      <c r="L280" s="208"/>
    </row>
    <row r="281" spans="1:12" ht="17.399999999999999" x14ac:dyDescent="0.3">
      <c r="A281" s="271">
        <v>11</v>
      </c>
      <c r="B281" s="68" t="s">
        <v>302</v>
      </c>
      <c r="C281" s="23">
        <v>334</v>
      </c>
      <c r="D281" s="32" t="s">
        <v>886</v>
      </c>
      <c r="E281" s="7"/>
      <c r="F281" s="18"/>
      <c r="H281" s="465">
        <v>500000</v>
      </c>
      <c r="I281" s="436">
        <f t="shared" si="13"/>
        <v>-500000</v>
      </c>
      <c r="J281" s="415">
        <v>0</v>
      </c>
      <c r="K281" s="599"/>
      <c r="L281" s="208"/>
    </row>
    <row r="282" spans="1:12" ht="17.399999999999999" x14ac:dyDescent="0.3">
      <c r="A282" s="271">
        <v>12</v>
      </c>
      <c r="B282" s="68"/>
      <c r="C282" s="23">
        <v>336</v>
      </c>
      <c r="D282" s="32" t="s">
        <v>1229</v>
      </c>
      <c r="E282" s="7"/>
      <c r="F282" s="18"/>
      <c r="H282" s="465"/>
      <c r="I282" s="436">
        <f t="shared" si="13"/>
        <v>787500</v>
      </c>
      <c r="J282" s="415">
        <v>787500</v>
      </c>
      <c r="K282" s="599">
        <v>787500</v>
      </c>
      <c r="L282" s="208">
        <v>1</v>
      </c>
    </row>
    <row r="283" spans="1:12" ht="17.399999999999999" x14ac:dyDescent="0.3">
      <c r="A283" s="271">
        <v>13</v>
      </c>
      <c r="B283" s="68" t="s">
        <v>302</v>
      </c>
      <c r="C283" s="23">
        <v>336</v>
      </c>
      <c r="D283" s="27" t="s">
        <v>78</v>
      </c>
      <c r="E283" s="7">
        <v>200000</v>
      </c>
      <c r="F283" s="18"/>
      <c r="H283" s="465">
        <v>50000</v>
      </c>
      <c r="I283" s="436">
        <f t="shared" si="13"/>
        <v>-50000</v>
      </c>
      <c r="J283" s="415">
        <v>0</v>
      </c>
      <c r="K283" s="599"/>
      <c r="L283" s="208"/>
    </row>
    <row r="284" spans="1:12" ht="17.399999999999999" x14ac:dyDescent="0.3">
      <c r="A284" s="271">
        <v>14</v>
      </c>
      <c r="B284" s="68"/>
      <c r="C284" s="23">
        <v>337</v>
      </c>
      <c r="D284" s="27" t="s">
        <v>81</v>
      </c>
      <c r="E284" s="7">
        <v>300000</v>
      </c>
      <c r="F284" s="18"/>
      <c r="H284" s="416">
        <v>304000</v>
      </c>
      <c r="I284" s="436">
        <f t="shared" si="13"/>
        <v>35694</v>
      </c>
      <c r="J284" s="415">
        <v>339694</v>
      </c>
      <c r="K284" s="703">
        <v>1293615</v>
      </c>
      <c r="L284" s="711">
        <v>1</v>
      </c>
    </row>
    <row r="285" spans="1:12" ht="17.399999999999999" x14ac:dyDescent="0.3">
      <c r="A285" s="271">
        <v>15</v>
      </c>
      <c r="B285" s="68" t="s">
        <v>302</v>
      </c>
      <c r="C285" s="23">
        <v>337</v>
      </c>
      <c r="D285" s="32" t="s">
        <v>79</v>
      </c>
      <c r="E285" s="7">
        <v>50000</v>
      </c>
      <c r="F285" s="18"/>
      <c r="H285" s="416">
        <v>10000</v>
      </c>
      <c r="I285" s="436">
        <f t="shared" si="13"/>
        <v>198678</v>
      </c>
      <c r="J285" s="415">
        <v>208678</v>
      </c>
      <c r="K285" s="705"/>
      <c r="L285" s="712"/>
    </row>
    <row r="286" spans="1:12" ht="17.399999999999999" x14ac:dyDescent="0.3">
      <c r="A286" s="271">
        <v>16</v>
      </c>
      <c r="B286" s="68" t="s">
        <v>302</v>
      </c>
      <c r="C286" s="23">
        <v>337</v>
      </c>
      <c r="D286" s="32" t="s">
        <v>80</v>
      </c>
      <c r="E286" s="7">
        <v>100000</v>
      </c>
      <c r="F286" s="18"/>
      <c r="H286" s="416">
        <v>150000</v>
      </c>
      <c r="I286" s="436">
        <f t="shared" si="13"/>
        <v>595243</v>
      </c>
      <c r="J286" s="769">
        <v>745243</v>
      </c>
      <c r="K286" s="705"/>
      <c r="L286" s="712"/>
    </row>
    <row r="287" spans="1:12" ht="17.399999999999999" x14ac:dyDescent="0.3">
      <c r="A287" s="271">
        <v>17</v>
      </c>
      <c r="B287" s="68"/>
      <c r="C287" s="23">
        <v>337</v>
      </c>
      <c r="D287" s="32" t="s">
        <v>1230</v>
      </c>
      <c r="E287" s="7"/>
      <c r="F287" s="18"/>
      <c r="H287" s="416">
        <v>8000</v>
      </c>
      <c r="I287" s="436">
        <v>-8000</v>
      </c>
      <c r="J287" s="770"/>
      <c r="K287" s="705"/>
      <c r="L287" s="712"/>
    </row>
    <row r="288" spans="1:12" ht="17.399999999999999" x14ac:dyDescent="0.3">
      <c r="A288" s="271">
        <v>18</v>
      </c>
      <c r="B288" s="68" t="s">
        <v>302</v>
      </c>
      <c r="C288" s="23">
        <v>337</v>
      </c>
      <c r="D288" s="27" t="s">
        <v>1231</v>
      </c>
      <c r="E288" s="7">
        <v>300000</v>
      </c>
      <c r="F288" s="18"/>
      <c r="H288" s="416">
        <v>0</v>
      </c>
      <c r="I288" s="436">
        <f t="shared" si="13"/>
        <v>0</v>
      </c>
      <c r="J288" s="770"/>
      <c r="K288" s="705"/>
      <c r="L288" s="712"/>
    </row>
    <row r="289" spans="1:12" ht="17.399999999999999" x14ac:dyDescent="0.3">
      <c r="A289" s="271">
        <v>19</v>
      </c>
      <c r="B289" s="68" t="s">
        <v>302</v>
      </c>
      <c r="C289" s="23">
        <v>337</v>
      </c>
      <c r="D289" s="27" t="s">
        <v>1232</v>
      </c>
      <c r="E289" s="7">
        <v>30000</v>
      </c>
      <c r="F289" s="18"/>
      <c r="H289" s="416">
        <v>150000</v>
      </c>
      <c r="I289" s="436">
        <f t="shared" si="13"/>
        <v>-150000</v>
      </c>
      <c r="J289" s="771"/>
      <c r="K289" s="704"/>
      <c r="L289" s="713"/>
    </row>
    <row r="290" spans="1:12" ht="17.399999999999999" x14ac:dyDescent="0.3">
      <c r="A290" s="271">
        <v>20</v>
      </c>
      <c r="B290" s="68" t="s">
        <v>302</v>
      </c>
      <c r="C290" s="29">
        <v>33</v>
      </c>
      <c r="D290" s="26" t="s">
        <v>1233</v>
      </c>
      <c r="E290" s="40">
        <f>SUM(E277:G289)</f>
        <v>1223000</v>
      </c>
      <c r="F290" s="18"/>
      <c r="H290" s="428">
        <f>SUM(H277:H289)</f>
        <v>1947000</v>
      </c>
      <c r="I290" s="423">
        <f>SUM(I277:I289)</f>
        <v>160896</v>
      </c>
      <c r="J290" s="423">
        <f>SUM(J277:J289)</f>
        <v>2107896</v>
      </c>
      <c r="K290" s="600">
        <f>SUM(K277:K289)</f>
        <v>2107896</v>
      </c>
      <c r="L290" s="592">
        <v>1</v>
      </c>
    </row>
    <row r="291" spans="1:12" ht="17.399999999999999" x14ac:dyDescent="0.3">
      <c r="A291" s="271">
        <v>21</v>
      </c>
      <c r="B291" s="68" t="s">
        <v>302</v>
      </c>
      <c r="C291" s="23">
        <v>351</v>
      </c>
      <c r="D291" s="27" t="s">
        <v>42</v>
      </c>
      <c r="E291" s="7">
        <f>SUM(E277:E286)*0.27</f>
        <v>241110.00000000003</v>
      </c>
      <c r="F291" s="18">
        <v>561111</v>
      </c>
      <c r="H291" s="465">
        <v>551610</v>
      </c>
      <c r="I291" s="436">
        <f t="shared" si="13"/>
        <v>44846</v>
      </c>
      <c r="J291" s="417">
        <v>596456</v>
      </c>
      <c r="K291" s="599">
        <v>596456</v>
      </c>
      <c r="L291" s="208">
        <v>1</v>
      </c>
    </row>
    <row r="292" spans="1:12" ht="17.399999999999999" x14ac:dyDescent="0.3">
      <c r="A292" s="271">
        <v>22</v>
      </c>
      <c r="B292" s="68" t="s">
        <v>302</v>
      </c>
      <c r="C292" s="23">
        <v>351</v>
      </c>
      <c r="D292" s="27" t="s">
        <v>1234</v>
      </c>
      <c r="E292" s="7"/>
      <c r="F292" s="18"/>
      <c r="H292" s="465">
        <v>150000</v>
      </c>
      <c r="I292" s="436">
        <f>J292-H292</f>
        <v>-10000</v>
      </c>
      <c r="J292" s="417">
        <v>140000</v>
      </c>
      <c r="K292" s="599">
        <v>140000</v>
      </c>
      <c r="L292" s="208">
        <v>1</v>
      </c>
    </row>
    <row r="293" spans="1:12" ht="17.399999999999999" x14ac:dyDescent="0.3">
      <c r="A293" s="271">
        <v>23</v>
      </c>
      <c r="B293" s="68"/>
      <c r="C293" s="23">
        <v>355</v>
      </c>
      <c r="D293" s="27" t="s">
        <v>1235</v>
      </c>
      <c r="E293" s="7"/>
      <c r="F293" s="18"/>
      <c r="H293" s="465"/>
      <c r="I293" s="436">
        <f>J293-H293</f>
        <v>48671</v>
      </c>
      <c r="J293" s="417">
        <v>48671</v>
      </c>
      <c r="K293" s="599">
        <v>48671</v>
      </c>
      <c r="L293" s="208">
        <v>1</v>
      </c>
    </row>
    <row r="294" spans="1:12" ht="17.399999999999999" x14ac:dyDescent="0.3">
      <c r="A294" s="271">
        <v>24</v>
      </c>
      <c r="B294" s="68" t="s">
        <v>302</v>
      </c>
      <c r="C294" s="29">
        <v>35</v>
      </c>
      <c r="D294" s="49" t="s">
        <v>1222</v>
      </c>
      <c r="E294" s="40">
        <f>SUM(E291:E291)</f>
        <v>241110.00000000003</v>
      </c>
      <c r="F294" s="18"/>
      <c r="H294" s="428">
        <f>SUM(H291:H292)</f>
        <v>701610</v>
      </c>
      <c r="I294" s="428">
        <f>SUM(I291:I293)</f>
        <v>83517</v>
      </c>
      <c r="J294" s="428">
        <f t="shared" ref="J294:J299" si="14">SUM(H294:I294)</f>
        <v>785127</v>
      </c>
      <c r="K294" s="600">
        <f>SUM(K291:K293)</f>
        <v>785127</v>
      </c>
      <c r="L294" s="592">
        <v>1</v>
      </c>
    </row>
    <row r="295" spans="1:12" ht="17.399999999999999" x14ac:dyDescent="0.3">
      <c r="A295" s="271">
        <v>25</v>
      </c>
      <c r="B295" s="68" t="s">
        <v>302</v>
      </c>
      <c r="C295" s="284">
        <v>3</v>
      </c>
      <c r="D295" s="285" t="s">
        <v>1236</v>
      </c>
      <c r="E295" s="454">
        <f>SUM(E276+E290+E294)</f>
        <v>1564110</v>
      </c>
      <c r="F295" s="18"/>
      <c r="H295" s="456">
        <f>SUM(H276+H290+H294)</f>
        <v>3048610</v>
      </c>
      <c r="I295" s="456">
        <f>SUM(I276+I290+I294)</f>
        <v>397194</v>
      </c>
      <c r="J295" s="456">
        <f t="shared" si="14"/>
        <v>3445804</v>
      </c>
      <c r="K295" s="600">
        <f>+K276+K290+K294</f>
        <v>3445804</v>
      </c>
      <c r="L295" s="592">
        <v>1</v>
      </c>
    </row>
    <row r="296" spans="1:12" ht="17.399999999999999" x14ac:dyDescent="0.3">
      <c r="A296" s="271">
        <v>26</v>
      </c>
      <c r="B296" s="100"/>
      <c r="C296" s="199">
        <v>64</v>
      </c>
      <c r="D296" s="288" t="s">
        <v>1237</v>
      </c>
      <c r="E296" s="430"/>
      <c r="F296" s="199"/>
      <c r="G296" s="509"/>
      <c r="H296" s="446"/>
      <c r="I296" s="436">
        <f>J296-H296</f>
        <v>89396</v>
      </c>
      <c r="J296" s="446">
        <v>89396</v>
      </c>
      <c r="K296" s="599">
        <v>89396</v>
      </c>
      <c r="L296" s="208">
        <v>1</v>
      </c>
    </row>
    <row r="297" spans="1:12" ht="17.399999999999999" x14ac:dyDescent="0.3">
      <c r="A297" s="271">
        <v>27</v>
      </c>
      <c r="B297" s="100"/>
      <c r="C297" s="199">
        <v>67</v>
      </c>
      <c r="D297" s="288" t="s">
        <v>1030</v>
      </c>
      <c r="E297" s="430"/>
      <c r="F297" s="199"/>
      <c r="G297" s="509"/>
      <c r="H297" s="446"/>
      <c r="I297" s="436">
        <f>J297-H297</f>
        <v>24458</v>
      </c>
      <c r="J297" s="446">
        <v>24458</v>
      </c>
      <c r="K297" s="599">
        <v>24458</v>
      </c>
      <c r="L297" s="208">
        <v>1</v>
      </c>
    </row>
    <row r="298" spans="1:12" ht="17.399999999999999" x14ac:dyDescent="0.3">
      <c r="A298" s="271">
        <v>28</v>
      </c>
      <c r="B298" s="100"/>
      <c r="C298" s="110">
        <v>6</v>
      </c>
      <c r="D298" s="289" t="s">
        <v>916</v>
      </c>
      <c r="E298" s="198"/>
      <c r="F298" s="110"/>
      <c r="G298" s="209"/>
      <c r="H298" s="521"/>
      <c r="I298" s="423">
        <f>J298-H298</f>
        <v>113854</v>
      </c>
      <c r="J298" s="521">
        <f>SUM(J296:J297)</f>
        <v>113854</v>
      </c>
      <c r="K298" s="600">
        <f>SUM(K296:K297)</f>
        <v>113854</v>
      </c>
      <c r="L298" s="592">
        <v>1</v>
      </c>
    </row>
    <row r="299" spans="1:12" x14ac:dyDescent="0.25">
      <c r="A299" s="697">
        <v>29</v>
      </c>
      <c r="B299" s="735" t="s">
        <v>45</v>
      </c>
      <c r="C299" s="736"/>
      <c r="D299" s="737"/>
      <c r="E299" s="772">
        <f>SUM(E295)</f>
        <v>1564110</v>
      </c>
      <c r="F299" s="18"/>
      <c r="H299" s="719">
        <f>SUM(H295)</f>
        <v>3048610</v>
      </c>
      <c r="I299" s="719">
        <f>I272+I274+I295+I298</f>
        <v>688819</v>
      </c>
      <c r="J299" s="723">
        <f t="shared" si="14"/>
        <v>3737429</v>
      </c>
      <c r="K299" s="709">
        <v>3737429</v>
      </c>
      <c r="L299" s="695">
        <v>1</v>
      </c>
    </row>
    <row r="300" spans="1:12" x14ac:dyDescent="0.25">
      <c r="A300" s="698"/>
      <c r="B300" s="738"/>
      <c r="C300" s="739"/>
      <c r="D300" s="740"/>
      <c r="E300" s="756"/>
      <c r="F300" s="36"/>
      <c r="G300" s="45"/>
      <c r="H300" s="720"/>
      <c r="I300" s="720"/>
      <c r="J300" s="724"/>
      <c r="K300" s="710"/>
      <c r="L300" s="696"/>
    </row>
    <row r="301" spans="1:12" ht="17.399999999999999" x14ac:dyDescent="0.3">
      <c r="A301" s="180"/>
      <c r="B301" s="67"/>
      <c r="C301" s="42"/>
      <c r="D301" s="43"/>
      <c r="E301" s="51"/>
      <c r="F301" s="36"/>
      <c r="G301" s="45"/>
      <c r="H301" s="466"/>
      <c r="I301" s="500"/>
      <c r="J301" s="500"/>
    </row>
    <row r="302" spans="1:12" ht="17.399999999999999" x14ac:dyDescent="0.3">
      <c r="A302" s="180"/>
      <c r="B302" s="67"/>
      <c r="C302" s="18"/>
      <c r="D302" s="19" t="s">
        <v>96</v>
      </c>
      <c r="E302" s="21"/>
      <c r="F302" s="18"/>
      <c r="H302" s="461"/>
      <c r="I302" s="462"/>
      <c r="J302" s="462"/>
    </row>
    <row r="303" spans="1:12" ht="17.399999999999999" x14ac:dyDescent="0.3">
      <c r="A303" s="272"/>
      <c r="B303" s="67"/>
      <c r="C303" s="18"/>
      <c r="D303" s="19" t="s">
        <v>97</v>
      </c>
      <c r="E303" s="21"/>
      <c r="F303" s="18"/>
      <c r="H303" s="461"/>
      <c r="I303" s="462"/>
      <c r="J303" s="462"/>
    </row>
    <row r="304" spans="1:12" ht="17.399999999999999" x14ac:dyDescent="0.3">
      <c r="A304" s="272"/>
      <c r="B304" s="67"/>
      <c r="C304" s="18"/>
      <c r="D304" s="19"/>
      <c r="E304" s="22"/>
      <c r="F304" s="18">
        <v>583119</v>
      </c>
      <c r="H304" s="464"/>
      <c r="I304" s="462"/>
      <c r="J304" s="462"/>
    </row>
    <row r="305" spans="1:20" ht="17.399999999999999" x14ac:dyDescent="0.3">
      <c r="A305" s="697" t="s">
        <v>869</v>
      </c>
      <c r="B305" s="628" t="s">
        <v>1</v>
      </c>
      <c r="C305" s="628"/>
      <c r="D305" s="13" t="s">
        <v>306</v>
      </c>
      <c r="E305" s="24" t="s">
        <v>3</v>
      </c>
      <c r="F305" s="18">
        <v>511112</v>
      </c>
      <c r="H305" s="413" t="s">
        <v>3</v>
      </c>
      <c r="I305" s="414" t="s">
        <v>4</v>
      </c>
      <c r="J305" s="414" t="s">
        <v>5</v>
      </c>
      <c r="K305" s="415" t="s">
        <v>6</v>
      </c>
      <c r="L305" s="591" t="s">
        <v>7</v>
      </c>
    </row>
    <row r="306" spans="1:20" ht="17.399999999999999" x14ac:dyDescent="0.3">
      <c r="A306" s="698"/>
      <c r="B306" s="628" t="s">
        <v>37</v>
      </c>
      <c r="C306" s="628"/>
      <c r="D306" s="13" t="s">
        <v>159</v>
      </c>
      <c r="E306" s="24" t="s">
        <v>1013</v>
      </c>
      <c r="F306" s="18"/>
      <c r="H306" s="413" t="s">
        <v>1125</v>
      </c>
      <c r="I306" s="414" t="s">
        <v>1126</v>
      </c>
      <c r="J306" s="415" t="s">
        <v>1127</v>
      </c>
      <c r="K306" s="599" t="s">
        <v>360</v>
      </c>
      <c r="L306" s="208" t="s">
        <v>1315</v>
      </c>
    </row>
    <row r="307" spans="1:20" ht="17.399999999999999" x14ac:dyDescent="0.3">
      <c r="A307" s="271">
        <v>1</v>
      </c>
      <c r="B307" s="69" t="s">
        <v>302</v>
      </c>
      <c r="C307" s="23">
        <v>336</v>
      </c>
      <c r="D307" s="46" t="s">
        <v>21</v>
      </c>
      <c r="E307" s="7">
        <v>317000</v>
      </c>
      <c r="F307" s="18"/>
      <c r="H307" s="465">
        <v>321750</v>
      </c>
      <c r="I307" s="498">
        <f>J307-H307</f>
        <v>62550</v>
      </c>
      <c r="J307" s="498">
        <v>384300</v>
      </c>
      <c r="K307" s="599">
        <v>384300</v>
      </c>
      <c r="L307" s="208"/>
    </row>
    <row r="308" spans="1:20" ht="17.399999999999999" x14ac:dyDescent="0.3">
      <c r="A308" s="271">
        <v>2</v>
      </c>
      <c r="B308" s="69" t="s">
        <v>302</v>
      </c>
      <c r="C308" s="29">
        <v>5</v>
      </c>
      <c r="D308" s="61" t="s">
        <v>887</v>
      </c>
      <c r="E308" s="62">
        <f>SUM(E307)</f>
        <v>317000</v>
      </c>
      <c r="F308" s="18"/>
      <c r="H308" s="544">
        <f>SUM(H307)</f>
        <v>321750</v>
      </c>
      <c r="I308" s="497">
        <f>SUM(I307)</f>
        <v>62550</v>
      </c>
      <c r="J308" s="497">
        <f>SUM(J307)</f>
        <v>384300</v>
      </c>
      <c r="K308" s="600">
        <f>SUM(K307)</f>
        <v>384300</v>
      </c>
      <c r="L308" s="208"/>
    </row>
    <row r="309" spans="1:20" x14ac:dyDescent="0.25">
      <c r="A309" s="697">
        <v>3</v>
      </c>
      <c r="B309" s="751" t="s">
        <v>888</v>
      </c>
      <c r="C309" s="751"/>
      <c r="D309" s="751"/>
      <c r="E309" s="772">
        <f>SUM(E307:E307)</f>
        <v>317000</v>
      </c>
      <c r="F309" s="18"/>
      <c r="H309" s="719">
        <f>SUM(H308)</f>
        <v>321750</v>
      </c>
      <c r="I309" s="773">
        <f>I308</f>
        <v>62550</v>
      </c>
      <c r="J309" s="773">
        <f>J308</f>
        <v>384300</v>
      </c>
      <c r="K309" s="714">
        <f>+K308</f>
        <v>384300</v>
      </c>
      <c r="L309" s="730"/>
    </row>
    <row r="310" spans="1:20" x14ac:dyDescent="0.25">
      <c r="A310" s="698"/>
      <c r="B310" s="751"/>
      <c r="C310" s="751"/>
      <c r="D310" s="751"/>
      <c r="E310" s="756"/>
      <c r="F310" s="18"/>
      <c r="H310" s="720"/>
      <c r="I310" s="773"/>
      <c r="J310" s="773"/>
      <c r="K310" s="729"/>
      <c r="L310" s="729"/>
    </row>
    <row r="311" spans="1:20" ht="17.399999999999999" x14ac:dyDescent="0.3">
      <c r="A311" s="272"/>
      <c r="B311" s="67"/>
      <c r="C311" s="42"/>
      <c r="D311" s="43"/>
      <c r="E311" s="51"/>
      <c r="F311" s="36"/>
      <c r="G311" s="45"/>
      <c r="H311" s="466"/>
      <c r="I311" s="500"/>
      <c r="J311" s="500"/>
    </row>
    <row r="312" spans="1:20" ht="17.399999999999999" x14ac:dyDescent="0.3">
      <c r="A312" s="180"/>
      <c r="B312" s="67"/>
      <c r="C312" s="18"/>
      <c r="D312" s="19" t="s">
        <v>99</v>
      </c>
      <c r="E312" s="21"/>
      <c r="F312" s="18"/>
      <c r="H312" s="461"/>
      <c r="I312" s="500"/>
      <c r="J312" s="500"/>
      <c r="T312" s="602"/>
    </row>
    <row r="313" spans="1:20" ht="17.399999999999999" x14ac:dyDescent="0.3">
      <c r="A313" s="272"/>
      <c r="B313" s="67"/>
      <c r="C313" s="18"/>
      <c r="D313" s="19" t="s">
        <v>100</v>
      </c>
      <c r="E313" s="21"/>
      <c r="F313" s="18"/>
      <c r="H313" s="461"/>
      <c r="I313" s="500"/>
      <c r="J313" s="500"/>
    </row>
    <row r="314" spans="1:20" ht="17.399999999999999" x14ac:dyDescent="0.3">
      <c r="A314" s="272"/>
      <c r="B314" s="67"/>
      <c r="C314" s="18"/>
      <c r="D314" s="19"/>
      <c r="E314" s="22"/>
      <c r="F314" s="18">
        <v>583119</v>
      </c>
      <c r="H314" s="464"/>
      <c r="I314" s="500"/>
      <c r="J314" s="500"/>
    </row>
    <row r="315" spans="1:20" ht="17.399999999999999" x14ac:dyDescent="0.3">
      <c r="A315" s="697" t="s">
        <v>869</v>
      </c>
      <c r="B315" s="628" t="s">
        <v>1</v>
      </c>
      <c r="C315" s="628"/>
      <c r="D315" s="13" t="s">
        <v>306</v>
      </c>
      <c r="E315" s="24" t="s">
        <v>3</v>
      </c>
      <c r="F315" s="18">
        <v>511112</v>
      </c>
      <c r="H315" s="413" t="s">
        <v>3</v>
      </c>
      <c r="I315" s="414" t="s">
        <v>4</v>
      </c>
      <c r="J315" s="414" t="s">
        <v>5</v>
      </c>
    </row>
    <row r="316" spans="1:20" ht="17.399999999999999" x14ac:dyDescent="0.3">
      <c r="A316" s="698"/>
      <c r="B316" s="628" t="s">
        <v>37</v>
      </c>
      <c r="C316" s="628"/>
      <c r="D316" s="13" t="s">
        <v>159</v>
      </c>
      <c r="E316" s="24" t="s">
        <v>1013</v>
      </c>
      <c r="F316" s="18"/>
      <c r="H316" s="413" t="s">
        <v>1193</v>
      </c>
      <c r="I316" s="414" t="s">
        <v>1126</v>
      </c>
      <c r="J316" s="415" t="s">
        <v>1127</v>
      </c>
    </row>
    <row r="317" spans="1:20" ht="17.399999999999999" x14ac:dyDescent="0.3">
      <c r="A317" s="271">
        <v>1</v>
      </c>
      <c r="B317" s="68" t="s">
        <v>302</v>
      </c>
      <c r="C317" s="23">
        <v>506</v>
      </c>
      <c r="D317" s="46" t="s">
        <v>22</v>
      </c>
      <c r="E317" s="7">
        <v>200000</v>
      </c>
      <c r="F317" s="18"/>
      <c r="H317" s="465">
        <v>200000</v>
      </c>
      <c r="I317" s="498">
        <f>J317-H317</f>
        <v>-200000</v>
      </c>
      <c r="J317" s="498">
        <v>0</v>
      </c>
    </row>
    <row r="318" spans="1:20" ht="17.399999999999999" x14ac:dyDescent="0.3">
      <c r="A318" s="271">
        <v>2</v>
      </c>
      <c r="B318" s="68" t="s">
        <v>302</v>
      </c>
      <c r="C318" s="29">
        <v>5</v>
      </c>
      <c r="D318" s="49" t="s">
        <v>887</v>
      </c>
      <c r="E318" s="62">
        <f>SUM(E317)</f>
        <v>200000</v>
      </c>
      <c r="F318" s="18"/>
      <c r="H318" s="544">
        <f>SUM(H317)</f>
        <v>200000</v>
      </c>
      <c r="I318" s="497">
        <f>SUM(I317)</f>
        <v>-200000</v>
      </c>
      <c r="J318" s="497">
        <v>0</v>
      </c>
    </row>
    <row r="319" spans="1:20" x14ac:dyDescent="0.25">
      <c r="A319" s="697">
        <v>3</v>
      </c>
      <c r="B319" s="735" t="s">
        <v>888</v>
      </c>
      <c r="C319" s="736"/>
      <c r="D319" s="737"/>
      <c r="E319" s="772">
        <f>SUM(E317:E317)</f>
        <v>200000</v>
      </c>
      <c r="F319" s="18"/>
      <c r="H319" s="774">
        <f>SUM(H317:H317)</f>
        <v>200000</v>
      </c>
      <c r="I319" s="773">
        <f>I318</f>
        <v>-200000</v>
      </c>
      <c r="J319" s="776">
        <v>0</v>
      </c>
    </row>
    <row r="320" spans="1:20" x14ac:dyDescent="0.25">
      <c r="A320" s="698"/>
      <c r="B320" s="738"/>
      <c r="C320" s="739"/>
      <c r="D320" s="740"/>
      <c r="E320" s="756"/>
      <c r="F320" s="18"/>
      <c r="H320" s="775"/>
      <c r="I320" s="773"/>
      <c r="J320" s="777"/>
    </row>
    <row r="321" spans="1:16" ht="17.399999999999999" x14ac:dyDescent="0.3">
      <c r="A321" s="272"/>
      <c r="B321" s="67"/>
      <c r="C321" s="42"/>
      <c r="D321" s="43"/>
      <c r="E321" s="51"/>
      <c r="F321" s="36"/>
      <c r="G321" s="45"/>
      <c r="H321" s="466"/>
      <c r="I321" s="500"/>
      <c r="J321" s="500"/>
    </row>
    <row r="322" spans="1:16" ht="17.399999999999999" x14ac:dyDescent="0.3">
      <c r="A322" s="180"/>
      <c r="B322" s="67"/>
      <c r="C322" s="15"/>
      <c r="D322" s="52" t="s">
        <v>82</v>
      </c>
      <c r="E322" s="53"/>
      <c r="F322" s="18"/>
      <c r="H322" s="545"/>
      <c r="I322" s="546"/>
      <c r="J322" s="546"/>
    </row>
    <row r="323" spans="1:16" ht="17.399999999999999" x14ac:dyDescent="0.3">
      <c r="A323" s="499"/>
      <c r="B323" s="67"/>
      <c r="C323" s="15"/>
      <c r="D323" s="52" t="s">
        <v>83</v>
      </c>
      <c r="E323" s="54"/>
      <c r="F323" s="18"/>
      <c r="G323" s="18"/>
      <c r="H323" s="461"/>
      <c r="I323" s="460"/>
      <c r="J323" s="460"/>
    </row>
    <row r="324" spans="1:16" ht="17.399999999999999" x14ac:dyDescent="0.3">
      <c r="A324" s="272"/>
      <c r="B324" s="67"/>
      <c r="C324" s="15"/>
      <c r="D324" s="52"/>
      <c r="E324" s="22"/>
      <c r="F324" s="18"/>
      <c r="G324" s="18"/>
      <c r="H324" s="464"/>
      <c r="I324" s="460"/>
      <c r="J324" s="460"/>
    </row>
    <row r="325" spans="1:16" ht="17.399999999999999" x14ac:dyDescent="0.3">
      <c r="A325" s="697" t="s">
        <v>869</v>
      </c>
      <c r="B325" s="628" t="s">
        <v>1</v>
      </c>
      <c r="C325" s="628"/>
      <c r="D325" s="13" t="s">
        <v>306</v>
      </c>
      <c r="E325" s="24" t="s">
        <v>3</v>
      </c>
      <c r="F325" s="18">
        <v>511112</v>
      </c>
      <c r="H325" s="413" t="s">
        <v>3</v>
      </c>
      <c r="I325" s="414" t="s">
        <v>4</v>
      </c>
      <c r="J325" s="414" t="s">
        <v>5</v>
      </c>
      <c r="K325" s="415" t="s">
        <v>6</v>
      </c>
      <c r="L325" s="591" t="s">
        <v>7</v>
      </c>
    </row>
    <row r="326" spans="1:16" ht="17.399999999999999" x14ac:dyDescent="0.3">
      <c r="A326" s="698"/>
      <c r="B326" s="628" t="s">
        <v>37</v>
      </c>
      <c r="C326" s="628"/>
      <c r="D326" s="13" t="s">
        <v>159</v>
      </c>
      <c r="E326" s="24" t="s">
        <v>1013</v>
      </c>
      <c r="F326" s="18"/>
      <c r="H326" s="413" t="s">
        <v>1125</v>
      </c>
      <c r="I326" s="414" t="s">
        <v>1126</v>
      </c>
      <c r="J326" s="415" t="s">
        <v>1127</v>
      </c>
      <c r="K326" s="599" t="s">
        <v>360</v>
      </c>
      <c r="L326" s="208" t="s">
        <v>1315</v>
      </c>
    </row>
    <row r="327" spans="1:16" ht="17.399999999999999" x14ac:dyDescent="0.3">
      <c r="A327" s="293">
        <v>1</v>
      </c>
      <c r="B327" s="68" t="s">
        <v>302</v>
      </c>
      <c r="C327" s="23">
        <v>1101</v>
      </c>
      <c r="D327" s="57" t="s">
        <v>1238</v>
      </c>
      <c r="E327" s="55">
        <v>1789200</v>
      </c>
      <c r="F327" s="18"/>
      <c r="H327" s="416">
        <v>154300</v>
      </c>
      <c r="I327" s="778">
        <f>J327-H327-H328</f>
        <v>-54145</v>
      </c>
      <c r="J327" s="778">
        <v>1871155</v>
      </c>
      <c r="K327" s="703">
        <v>2854803</v>
      </c>
      <c r="L327" s="711">
        <v>1</v>
      </c>
    </row>
    <row r="328" spans="1:16" ht="17.399999999999999" x14ac:dyDescent="0.3">
      <c r="A328" s="293">
        <v>2</v>
      </c>
      <c r="B328" s="68" t="s">
        <v>302</v>
      </c>
      <c r="C328" s="23">
        <v>1101</v>
      </c>
      <c r="D328" s="57" t="s">
        <v>1239</v>
      </c>
      <c r="E328" s="55"/>
      <c r="F328" s="18"/>
      <c r="H328" s="416">
        <v>1771000</v>
      </c>
      <c r="I328" s="779"/>
      <c r="J328" s="779"/>
      <c r="K328" s="705"/>
      <c r="L328" s="712"/>
    </row>
    <row r="329" spans="1:16" ht="17.399999999999999" x14ac:dyDescent="0.3">
      <c r="A329" s="293">
        <v>3</v>
      </c>
      <c r="B329" s="68" t="s">
        <v>302</v>
      </c>
      <c r="C329" s="23">
        <v>1101</v>
      </c>
      <c r="D329" s="57" t="s">
        <v>890</v>
      </c>
      <c r="E329" s="55">
        <v>185000</v>
      </c>
      <c r="F329" s="18"/>
      <c r="H329" s="416">
        <v>180000</v>
      </c>
      <c r="I329" s="780">
        <v>2616</v>
      </c>
      <c r="J329" s="780">
        <v>874848</v>
      </c>
      <c r="K329" s="705"/>
      <c r="L329" s="712"/>
    </row>
    <row r="330" spans="1:16" ht="17.399999999999999" x14ac:dyDescent="0.3">
      <c r="A330" s="293">
        <v>4</v>
      </c>
      <c r="B330" s="68" t="s">
        <v>302</v>
      </c>
      <c r="C330" s="23">
        <v>1101</v>
      </c>
      <c r="D330" s="57" t="s">
        <v>1240</v>
      </c>
      <c r="E330" s="55">
        <v>181200</v>
      </c>
      <c r="F330" s="18"/>
      <c r="H330" s="416">
        <v>692232</v>
      </c>
      <c r="I330" s="781"/>
      <c r="J330" s="781"/>
      <c r="K330" s="705"/>
      <c r="L330" s="712"/>
    </row>
    <row r="331" spans="1:16" ht="17.399999999999999" x14ac:dyDescent="0.3">
      <c r="A331" s="293">
        <v>5</v>
      </c>
      <c r="B331" s="68" t="s">
        <v>302</v>
      </c>
      <c r="C331" s="23">
        <v>1101</v>
      </c>
      <c r="D331" s="57" t="s">
        <v>1241</v>
      </c>
      <c r="E331" s="55"/>
      <c r="F331" s="18"/>
      <c r="H331" s="416"/>
      <c r="I331" s="782"/>
      <c r="J331" s="782"/>
      <c r="K331" s="705"/>
      <c r="L331" s="712"/>
    </row>
    <row r="332" spans="1:16" ht="17.399999999999999" x14ac:dyDescent="0.3">
      <c r="A332" s="293">
        <v>6</v>
      </c>
      <c r="B332" s="68"/>
      <c r="C332" s="23">
        <v>1101</v>
      </c>
      <c r="D332" s="57" t="s">
        <v>1242</v>
      </c>
      <c r="E332" s="55"/>
      <c r="F332" s="18"/>
      <c r="H332" s="547">
        <v>118800</v>
      </c>
      <c r="I332" s="548">
        <f>J332-H332</f>
        <v>-10000</v>
      </c>
      <c r="J332" s="491">
        <v>108800</v>
      </c>
      <c r="K332" s="704"/>
      <c r="L332" s="713"/>
    </row>
    <row r="333" spans="1:16" ht="17.399999999999999" x14ac:dyDescent="0.3">
      <c r="A333" s="293">
        <v>7</v>
      </c>
      <c r="B333" s="68" t="s">
        <v>302</v>
      </c>
      <c r="C333" s="23">
        <v>1101</v>
      </c>
      <c r="D333" s="57" t="s">
        <v>1243</v>
      </c>
      <c r="E333" s="55"/>
      <c r="F333" s="18"/>
      <c r="H333" s="549">
        <v>2916332</v>
      </c>
      <c r="I333" s="550">
        <f>SUM(I327:I332)</f>
        <v>-61529</v>
      </c>
      <c r="J333" s="550">
        <f>SUM(J327:J332)</f>
        <v>2854803</v>
      </c>
      <c r="K333" s="599">
        <v>2854803</v>
      </c>
      <c r="L333" s="208">
        <v>1</v>
      </c>
    </row>
    <row r="334" spans="1:16" ht="18" x14ac:dyDescent="0.35">
      <c r="A334" s="293">
        <v>8</v>
      </c>
      <c r="B334" s="68" t="s">
        <v>302</v>
      </c>
      <c r="C334" s="23">
        <v>1103</v>
      </c>
      <c r="D334" s="57" t="s">
        <v>1244</v>
      </c>
      <c r="E334" s="55"/>
      <c r="F334" s="18"/>
      <c r="H334" s="444">
        <v>150000</v>
      </c>
      <c r="I334" s="436"/>
      <c r="J334" s="436">
        <f>SUM(H334:I334)</f>
        <v>150000</v>
      </c>
      <c r="K334" s="599">
        <v>150000</v>
      </c>
      <c r="L334" s="208">
        <v>1</v>
      </c>
      <c r="P334" s="602"/>
    </row>
    <row r="335" spans="1:16" ht="17.399999999999999" x14ac:dyDescent="0.3">
      <c r="A335" s="293">
        <v>9</v>
      </c>
      <c r="B335" s="68" t="s">
        <v>302</v>
      </c>
      <c r="C335" s="23">
        <v>1107</v>
      </c>
      <c r="D335" s="57" t="s">
        <v>1245</v>
      </c>
      <c r="E335" s="55">
        <v>60000</v>
      </c>
      <c r="F335" s="18">
        <v>53111</v>
      </c>
      <c r="H335" s="416">
        <v>100000</v>
      </c>
      <c r="I335" s="417"/>
      <c r="J335" s="436">
        <f>SUM(H335:I335)</f>
        <v>100000</v>
      </c>
      <c r="K335" s="599">
        <v>100000</v>
      </c>
      <c r="L335" s="208">
        <v>1</v>
      </c>
    </row>
    <row r="336" spans="1:16" ht="17.399999999999999" x14ac:dyDescent="0.3">
      <c r="A336" s="293">
        <v>10</v>
      </c>
      <c r="B336" s="68" t="s">
        <v>302</v>
      </c>
      <c r="C336" s="23">
        <v>1109</v>
      </c>
      <c r="D336" s="57" t="s">
        <v>85</v>
      </c>
      <c r="E336" s="55">
        <v>30000</v>
      </c>
      <c r="F336" s="18"/>
      <c r="H336" s="416">
        <v>54720</v>
      </c>
      <c r="I336" s="415">
        <f>J336-H336</f>
        <v>-19194</v>
      </c>
      <c r="J336" s="436">
        <v>35526</v>
      </c>
      <c r="K336" s="599">
        <v>35526</v>
      </c>
      <c r="L336" s="208">
        <v>1</v>
      </c>
    </row>
    <row r="337" spans="1:14" ht="17.399999999999999" x14ac:dyDescent="0.3">
      <c r="A337" s="293">
        <v>11</v>
      </c>
      <c r="B337" s="68" t="s">
        <v>302</v>
      </c>
      <c r="C337" s="23">
        <v>1110</v>
      </c>
      <c r="D337" s="57" t="s">
        <v>86</v>
      </c>
      <c r="E337" s="55">
        <v>12000</v>
      </c>
      <c r="F337" s="18"/>
      <c r="H337" s="416">
        <v>12000</v>
      </c>
      <c r="I337" s="417"/>
      <c r="J337" s="436">
        <f>SUM(H337:I337)</f>
        <v>12000</v>
      </c>
      <c r="K337" s="599">
        <v>12000</v>
      </c>
      <c r="L337" s="208">
        <v>1</v>
      </c>
    </row>
    <row r="338" spans="1:14" ht="17.399999999999999" x14ac:dyDescent="0.3">
      <c r="A338" s="293">
        <v>12</v>
      </c>
      <c r="B338" s="68" t="s">
        <v>302</v>
      </c>
      <c r="C338" s="23">
        <v>1113</v>
      </c>
      <c r="D338" s="57" t="s">
        <v>1183</v>
      </c>
      <c r="E338" s="55"/>
      <c r="F338" s="18"/>
      <c r="H338" s="416"/>
      <c r="I338" s="417">
        <v>39408</v>
      </c>
      <c r="J338" s="436">
        <f>SUM(H338:I338)</f>
        <v>39408</v>
      </c>
      <c r="K338" s="599">
        <v>39408</v>
      </c>
      <c r="L338" s="208">
        <v>1</v>
      </c>
    </row>
    <row r="339" spans="1:14" ht="17.399999999999999" x14ac:dyDescent="0.3">
      <c r="A339" s="293">
        <v>13</v>
      </c>
      <c r="B339" s="68" t="s">
        <v>302</v>
      </c>
      <c r="C339" s="29">
        <v>11</v>
      </c>
      <c r="D339" s="58" t="s">
        <v>891</v>
      </c>
      <c r="E339" s="56">
        <f>SUM(E327:E337)</f>
        <v>2257400</v>
      </c>
      <c r="F339" s="18"/>
      <c r="H339" s="424">
        <f>SUM(H333:H337)</f>
        <v>3233052</v>
      </c>
      <c r="I339" s="424">
        <f>SUM(I333:I338)</f>
        <v>-41315</v>
      </c>
      <c r="J339" s="423">
        <f>SUM(J333:J338)</f>
        <v>3191737</v>
      </c>
      <c r="K339" s="603">
        <f>SUM(K333:K338)</f>
        <v>3191737</v>
      </c>
      <c r="L339" s="592">
        <v>1</v>
      </c>
    </row>
    <row r="340" spans="1:14" ht="17.399999999999999" x14ac:dyDescent="0.3">
      <c r="A340" s="293">
        <v>14</v>
      </c>
      <c r="B340" s="68" t="s">
        <v>302</v>
      </c>
      <c r="C340" s="23">
        <v>21</v>
      </c>
      <c r="D340" s="27" t="s">
        <v>1246</v>
      </c>
      <c r="E340" s="55">
        <f>SUM(E327+E329+E330)*0.27</f>
        <v>581958</v>
      </c>
      <c r="F340" s="18"/>
      <c r="H340" s="416">
        <v>686445</v>
      </c>
      <c r="I340" s="415">
        <f t="shared" ref="I340:I346" si="15">J340-H340</f>
        <v>-4873</v>
      </c>
      <c r="J340" s="436">
        <v>681572</v>
      </c>
      <c r="K340" s="599">
        <v>681572</v>
      </c>
      <c r="L340" s="208">
        <v>1</v>
      </c>
    </row>
    <row r="341" spans="1:14" ht="17.399999999999999" x14ac:dyDescent="0.3">
      <c r="A341" s="293">
        <v>15</v>
      </c>
      <c r="B341" s="68" t="s">
        <v>302</v>
      </c>
      <c r="C341" s="23">
        <v>23</v>
      </c>
      <c r="D341" s="57" t="s">
        <v>1247</v>
      </c>
      <c r="E341" s="55">
        <f>SUM(E335*1.19*0.14)</f>
        <v>9996.0000000000018</v>
      </c>
      <c r="F341" s="18">
        <v>54211</v>
      </c>
      <c r="H341" s="465">
        <v>16660</v>
      </c>
      <c r="I341" s="415">
        <f t="shared" si="15"/>
        <v>-140</v>
      </c>
      <c r="J341" s="436">
        <v>16520</v>
      </c>
      <c r="K341" s="599">
        <v>16520</v>
      </c>
      <c r="L341" s="208">
        <v>1</v>
      </c>
      <c r="N341" s="117"/>
    </row>
    <row r="342" spans="1:14" ht="17.399999999999999" x14ac:dyDescent="0.3">
      <c r="A342" s="293">
        <v>16</v>
      </c>
      <c r="B342" s="68" t="s">
        <v>302</v>
      </c>
      <c r="C342" s="23">
        <v>27</v>
      </c>
      <c r="D342" s="27" t="s">
        <v>1248</v>
      </c>
      <c r="E342" s="55">
        <f>SUM(E335*1.19*0.16)</f>
        <v>11424</v>
      </c>
      <c r="F342" s="18">
        <v>561111</v>
      </c>
      <c r="H342" s="465">
        <v>17850</v>
      </c>
      <c r="I342" s="415">
        <f t="shared" si="15"/>
        <v>-150</v>
      </c>
      <c r="J342" s="436">
        <v>17700</v>
      </c>
      <c r="K342" s="599">
        <v>17700</v>
      </c>
      <c r="L342" s="208">
        <v>1</v>
      </c>
    </row>
    <row r="343" spans="1:14" ht="17.399999999999999" x14ac:dyDescent="0.3">
      <c r="A343" s="293">
        <v>17</v>
      </c>
      <c r="B343" s="68" t="s">
        <v>302</v>
      </c>
      <c r="C343" s="29">
        <v>2</v>
      </c>
      <c r="D343" s="58" t="s">
        <v>892</v>
      </c>
      <c r="E343" s="56">
        <f>SUM(E340:E342)</f>
        <v>603378</v>
      </c>
      <c r="F343" s="18">
        <v>5431</v>
      </c>
      <c r="H343" s="424">
        <f>SUM(H340:H342)</f>
        <v>720955</v>
      </c>
      <c r="I343" s="423">
        <f>SUM(I340:I342)</f>
        <v>-5163</v>
      </c>
      <c r="J343" s="423">
        <f>SUM(H343:I343)</f>
        <v>715792</v>
      </c>
      <c r="K343" s="600">
        <f>SUM(K340:K342)</f>
        <v>715792</v>
      </c>
      <c r="L343" s="592">
        <v>1</v>
      </c>
    </row>
    <row r="344" spans="1:14" ht="17.399999999999999" x14ac:dyDescent="0.3">
      <c r="A344" s="293">
        <v>18</v>
      </c>
      <c r="B344" s="68" t="s">
        <v>302</v>
      </c>
      <c r="C344" s="23">
        <v>311</v>
      </c>
      <c r="D344" s="27" t="s">
        <v>87</v>
      </c>
      <c r="E344" s="7">
        <v>10000</v>
      </c>
      <c r="F344" s="18"/>
      <c r="H344" s="465">
        <v>15000</v>
      </c>
      <c r="I344" s="415">
        <f t="shared" si="15"/>
        <v>-13571</v>
      </c>
      <c r="J344" s="436">
        <v>1429</v>
      </c>
      <c r="K344" s="599">
        <v>1429</v>
      </c>
      <c r="L344" s="208">
        <v>1</v>
      </c>
    </row>
    <row r="345" spans="1:14" ht="17.399999999999999" x14ac:dyDescent="0.3">
      <c r="A345" s="293">
        <v>19</v>
      </c>
      <c r="B345" s="68" t="s">
        <v>302</v>
      </c>
      <c r="C345" s="23">
        <v>312</v>
      </c>
      <c r="D345" s="27" t="s">
        <v>88</v>
      </c>
      <c r="E345" s="7">
        <v>10000</v>
      </c>
      <c r="F345" s="18">
        <v>54913</v>
      </c>
      <c r="H345" s="465">
        <v>15000</v>
      </c>
      <c r="I345" s="415">
        <f t="shared" si="15"/>
        <v>-1810</v>
      </c>
      <c r="J345" s="436">
        <v>13190</v>
      </c>
      <c r="K345" s="599">
        <v>14564</v>
      </c>
      <c r="L345" s="208">
        <v>1</v>
      </c>
    </row>
    <row r="346" spans="1:14" ht="17.399999999999999" x14ac:dyDescent="0.3">
      <c r="A346" s="293">
        <v>20</v>
      </c>
      <c r="B346" s="68" t="s">
        <v>302</v>
      </c>
      <c r="C346" s="23">
        <v>312</v>
      </c>
      <c r="D346" s="27" t="s">
        <v>1249</v>
      </c>
      <c r="E346" s="7">
        <v>10000</v>
      </c>
      <c r="F346" s="18">
        <v>55111</v>
      </c>
      <c r="H346" s="465">
        <v>110000</v>
      </c>
      <c r="I346" s="415">
        <f t="shared" si="15"/>
        <v>-108626</v>
      </c>
      <c r="J346" s="436">
        <v>1374</v>
      </c>
      <c r="K346" s="599"/>
      <c r="L346" s="208">
        <v>1</v>
      </c>
    </row>
    <row r="347" spans="1:14" ht="17.399999999999999" x14ac:dyDescent="0.3">
      <c r="A347" s="293">
        <v>21</v>
      </c>
      <c r="B347" s="68" t="s">
        <v>302</v>
      </c>
      <c r="C347" s="29">
        <v>31</v>
      </c>
      <c r="D347" s="26" t="s">
        <v>893</v>
      </c>
      <c r="E347" s="14">
        <f>SUM(E344:E346)</f>
        <v>30000</v>
      </c>
      <c r="F347" s="18"/>
      <c r="H347" s="424">
        <f>SUM(H344:H346)</f>
        <v>140000</v>
      </c>
      <c r="I347" s="423">
        <f>SUM(I344:I346)</f>
        <v>-124007</v>
      </c>
      <c r="J347" s="423">
        <f>SUM(H347:I347)</f>
        <v>15993</v>
      </c>
      <c r="K347" s="600">
        <f>SUM(K344:K346)</f>
        <v>15993</v>
      </c>
      <c r="L347" s="592">
        <v>1</v>
      </c>
    </row>
    <row r="348" spans="1:14" ht="17.399999999999999" x14ac:dyDescent="0.3">
      <c r="A348" s="293">
        <v>22</v>
      </c>
      <c r="B348" s="68" t="s">
        <v>302</v>
      </c>
      <c r="C348" s="59">
        <v>321</v>
      </c>
      <c r="D348" s="46" t="s">
        <v>894</v>
      </c>
      <c r="E348" s="64"/>
      <c r="F348" s="36"/>
      <c r="G348" s="45"/>
      <c r="H348" s="416">
        <v>78000</v>
      </c>
      <c r="I348" s="417"/>
      <c r="J348" s="436">
        <f>SUM(H348:I348)</f>
        <v>78000</v>
      </c>
      <c r="K348" s="599">
        <v>78000</v>
      </c>
      <c r="L348" s="208">
        <v>1</v>
      </c>
    </row>
    <row r="349" spans="1:14" ht="17.399999999999999" x14ac:dyDescent="0.3">
      <c r="A349" s="293">
        <v>23</v>
      </c>
      <c r="B349" s="68" t="s">
        <v>302</v>
      </c>
      <c r="C349" s="23">
        <v>322</v>
      </c>
      <c r="D349" s="46" t="s">
        <v>89</v>
      </c>
      <c r="E349" s="10">
        <v>40000</v>
      </c>
      <c r="F349" s="18">
        <v>55119</v>
      </c>
      <c r="H349" s="416">
        <v>35000</v>
      </c>
      <c r="I349" s="415">
        <f t="shared" ref="I349:I358" si="16">J349-H349</f>
        <v>-8289</v>
      </c>
      <c r="J349" s="436">
        <v>26711</v>
      </c>
      <c r="K349" s="599">
        <v>26711</v>
      </c>
      <c r="L349" s="208">
        <v>1</v>
      </c>
    </row>
    <row r="350" spans="1:14" ht="17.399999999999999" x14ac:dyDescent="0.3">
      <c r="A350" s="293">
        <v>24</v>
      </c>
      <c r="B350" s="68" t="s">
        <v>302</v>
      </c>
      <c r="C350" s="29">
        <v>32</v>
      </c>
      <c r="D350" s="26" t="s">
        <v>895</v>
      </c>
      <c r="E350" s="14">
        <f>SUM(E349:E349)</f>
        <v>40000</v>
      </c>
      <c r="F350" s="18"/>
      <c r="H350" s="424">
        <f>SUM(H348:H349)</f>
        <v>113000</v>
      </c>
      <c r="I350" s="423">
        <f>SUM(I348:I349)</f>
        <v>-8289</v>
      </c>
      <c r="J350" s="423">
        <f>SUM(J348:J349)</f>
        <v>104711</v>
      </c>
      <c r="K350" s="600">
        <f>SUM(K348:K349)</f>
        <v>104711</v>
      </c>
      <c r="L350" s="592">
        <v>1</v>
      </c>
    </row>
    <row r="351" spans="1:14" ht="17.399999999999999" x14ac:dyDescent="0.3">
      <c r="A351" s="293">
        <v>25</v>
      </c>
      <c r="B351" s="68" t="s">
        <v>302</v>
      </c>
      <c r="C351" s="23">
        <v>334</v>
      </c>
      <c r="D351" s="27" t="s">
        <v>1250</v>
      </c>
      <c r="E351" s="7"/>
      <c r="F351" s="18"/>
      <c r="H351" s="465"/>
      <c r="I351" s="415">
        <f t="shared" si="16"/>
        <v>0</v>
      </c>
      <c r="J351" s="436">
        <v>0</v>
      </c>
      <c r="K351" s="599"/>
      <c r="L351" s="208">
        <v>1</v>
      </c>
    </row>
    <row r="352" spans="1:14" ht="17.399999999999999" x14ac:dyDescent="0.3">
      <c r="A352" s="293">
        <v>26</v>
      </c>
      <c r="B352" s="68" t="s">
        <v>302</v>
      </c>
      <c r="C352" s="23">
        <v>336</v>
      </c>
      <c r="D352" s="27" t="s">
        <v>896</v>
      </c>
      <c r="E352" s="7"/>
      <c r="F352" s="18"/>
      <c r="H352" s="465">
        <v>50000</v>
      </c>
      <c r="I352" s="415">
        <f t="shared" si="16"/>
        <v>-50000</v>
      </c>
      <c r="J352" s="436">
        <v>0</v>
      </c>
      <c r="K352" s="599"/>
      <c r="L352" s="208">
        <v>1</v>
      </c>
    </row>
    <row r="353" spans="1:15" ht="17.399999999999999" x14ac:dyDescent="0.3">
      <c r="A353" s="293">
        <v>27</v>
      </c>
      <c r="B353" s="68" t="s">
        <v>302</v>
      </c>
      <c r="C353" s="23">
        <v>337</v>
      </c>
      <c r="D353" s="27" t="s">
        <v>90</v>
      </c>
      <c r="E353" s="7">
        <v>11000</v>
      </c>
      <c r="F353" s="18"/>
      <c r="H353" s="465">
        <v>11330</v>
      </c>
      <c r="I353" s="415">
        <f t="shared" si="16"/>
        <v>340</v>
      </c>
      <c r="J353" s="436">
        <v>11670</v>
      </c>
      <c r="K353" s="599">
        <v>11670</v>
      </c>
      <c r="L353" s="208">
        <v>1</v>
      </c>
    </row>
    <row r="354" spans="1:15" ht="17.399999999999999" x14ac:dyDescent="0.3">
      <c r="A354" s="293">
        <v>28</v>
      </c>
      <c r="B354" s="68" t="s">
        <v>302</v>
      </c>
      <c r="C354" s="29">
        <v>33</v>
      </c>
      <c r="D354" s="26" t="s">
        <v>897</v>
      </c>
      <c r="E354" s="40">
        <f>SUM(E353)</f>
        <v>11000</v>
      </c>
      <c r="F354" s="18"/>
      <c r="H354" s="428">
        <f>SUM(H351:H353)</f>
        <v>61330</v>
      </c>
      <c r="I354" s="423">
        <f>SUM(I351:I353)</f>
        <v>-49660</v>
      </c>
      <c r="J354" s="423">
        <f>SUM(H354:I354)</f>
        <v>11670</v>
      </c>
      <c r="K354" s="600">
        <f>SUM(K351:K353)</f>
        <v>11670</v>
      </c>
      <c r="L354" s="592">
        <v>1</v>
      </c>
    </row>
    <row r="355" spans="1:15" ht="17.399999999999999" x14ac:dyDescent="0.3">
      <c r="A355" s="293">
        <v>29</v>
      </c>
      <c r="B355" s="68" t="s">
        <v>302</v>
      </c>
      <c r="C355" s="59">
        <v>341</v>
      </c>
      <c r="D355" s="48" t="s">
        <v>91</v>
      </c>
      <c r="E355" s="12">
        <v>10000</v>
      </c>
      <c r="F355" s="36"/>
      <c r="G355" s="45"/>
      <c r="H355" s="426">
        <v>15000</v>
      </c>
      <c r="I355" s="415">
        <f t="shared" si="16"/>
        <v>15286</v>
      </c>
      <c r="J355" s="436">
        <v>30286</v>
      </c>
      <c r="K355" s="599">
        <v>30286</v>
      </c>
      <c r="L355" s="208">
        <v>1</v>
      </c>
    </row>
    <row r="356" spans="1:15" ht="17.399999999999999" x14ac:dyDescent="0.3">
      <c r="A356" s="293">
        <v>30</v>
      </c>
      <c r="B356" s="68" t="s">
        <v>302</v>
      </c>
      <c r="C356" s="25">
        <v>34</v>
      </c>
      <c r="D356" s="41" t="s">
        <v>898</v>
      </c>
      <c r="E356" s="40">
        <f>SUM(E355)</f>
        <v>10000</v>
      </c>
      <c r="F356" s="36"/>
      <c r="G356" s="45"/>
      <c r="H356" s="428">
        <f>SUM(H355)</f>
        <v>15000</v>
      </c>
      <c r="I356" s="423">
        <f>SUM(I355)</f>
        <v>15286</v>
      </c>
      <c r="J356" s="423">
        <v>30286</v>
      </c>
      <c r="K356" s="600">
        <f>SUM(K355)</f>
        <v>30286</v>
      </c>
      <c r="L356" s="592">
        <v>1</v>
      </c>
    </row>
    <row r="357" spans="1:15" ht="17.399999999999999" x14ac:dyDescent="0.3">
      <c r="A357" s="293">
        <v>31</v>
      </c>
      <c r="B357" s="68" t="s">
        <v>302</v>
      </c>
      <c r="C357" s="23">
        <v>351</v>
      </c>
      <c r="D357" s="27" t="s">
        <v>42</v>
      </c>
      <c r="E357" s="7">
        <f>SUM(E347+E350)*0.27</f>
        <v>18900</v>
      </c>
      <c r="F357" s="18"/>
      <c r="H357" s="465">
        <v>81810</v>
      </c>
      <c r="I357" s="415">
        <f t="shared" si="16"/>
        <v>-55970</v>
      </c>
      <c r="J357" s="436">
        <v>25840</v>
      </c>
      <c r="K357" s="599">
        <v>25840</v>
      </c>
      <c r="L357" s="208">
        <v>1</v>
      </c>
    </row>
    <row r="358" spans="1:15" ht="17.399999999999999" x14ac:dyDescent="0.3">
      <c r="A358" s="293">
        <v>32</v>
      </c>
      <c r="B358" s="68" t="s">
        <v>302</v>
      </c>
      <c r="C358" s="23">
        <v>355</v>
      </c>
      <c r="D358" s="27" t="s">
        <v>1251</v>
      </c>
      <c r="E358" s="7"/>
      <c r="F358" s="18"/>
      <c r="H358" s="465"/>
      <c r="I358" s="415">
        <f t="shared" si="16"/>
        <v>4000</v>
      </c>
      <c r="J358" s="436">
        <v>4000</v>
      </c>
      <c r="K358" s="599">
        <v>4000</v>
      </c>
      <c r="L358" s="208">
        <v>1</v>
      </c>
    </row>
    <row r="359" spans="1:15" ht="17.399999999999999" x14ac:dyDescent="0.3">
      <c r="A359" s="293">
        <v>33</v>
      </c>
      <c r="B359" s="68" t="s">
        <v>302</v>
      </c>
      <c r="C359" s="29">
        <v>35</v>
      </c>
      <c r="D359" s="26" t="s">
        <v>899</v>
      </c>
      <c r="E359" s="40">
        <f>SUM(E357)</f>
        <v>18900</v>
      </c>
      <c r="F359" s="18"/>
      <c r="H359" s="428">
        <f>SUM(H357)</f>
        <v>81810</v>
      </c>
      <c r="I359" s="474">
        <f>SUM(I357:I358)</f>
        <v>-51970</v>
      </c>
      <c r="J359" s="423">
        <f>SUM(H359:I359)</f>
        <v>29840</v>
      </c>
      <c r="K359" s="600">
        <f>SUM(K357:K358)</f>
        <v>29840</v>
      </c>
      <c r="L359" s="592">
        <v>1</v>
      </c>
    </row>
    <row r="360" spans="1:15" ht="17.399999999999999" x14ac:dyDescent="0.3">
      <c r="A360" s="293">
        <v>34</v>
      </c>
      <c r="B360" s="68" t="s">
        <v>302</v>
      </c>
      <c r="C360" s="29">
        <v>3</v>
      </c>
      <c r="D360" s="26" t="s">
        <v>900</v>
      </c>
      <c r="E360" s="14">
        <f>SUM(E347+E350+E359+E356+E354)</f>
        <v>109900</v>
      </c>
      <c r="F360" s="18"/>
      <c r="H360" s="424">
        <f>SUM(H347+H350+H359+H356+H354)</f>
        <v>411140</v>
      </c>
      <c r="I360" s="424">
        <f>SUM(I347+I350+I359+I356+I354)</f>
        <v>-218640</v>
      </c>
      <c r="J360" s="424">
        <f>SUM(J347+J350+J359+J356+J354)</f>
        <v>192500</v>
      </c>
      <c r="K360" s="600">
        <f>+K347+K350+K354+K356+K359</f>
        <v>192500</v>
      </c>
      <c r="L360" s="592">
        <v>1</v>
      </c>
    </row>
    <row r="361" spans="1:15" ht="17.399999999999999" x14ac:dyDescent="0.3">
      <c r="A361" s="293">
        <v>35</v>
      </c>
      <c r="B361" s="68" t="s">
        <v>302</v>
      </c>
      <c r="C361" s="23">
        <v>511</v>
      </c>
      <c r="D361" s="11" t="s">
        <v>84</v>
      </c>
      <c r="E361" s="55">
        <v>800000</v>
      </c>
      <c r="F361" s="18"/>
      <c r="H361" s="465">
        <v>836000</v>
      </c>
      <c r="I361" s="415">
        <f>J361-H361</f>
        <v>80727</v>
      </c>
      <c r="J361" s="436">
        <v>916727</v>
      </c>
      <c r="K361" s="599">
        <v>916727</v>
      </c>
      <c r="L361" s="208">
        <v>1</v>
      </c>
    </row>
    <row r="362" spans="1:15" ht="17.399999999999999" x14ac:dyDescent="0.3">
      <c r="A362" s="293">
        <v>36</v>
      </c>
      <c r="B362" s="68" t="s">
        <v>302</v>
      </c>
      <c r="C362" s="29">
        <v>51</v>
      </c>
      <c r="D362" s="41" t="s">
        <v>889</v>
      </c>
      <c r="E362" s="56">
        <f>SUM(E361)</f>
        <v>800000</v>
      </c>
      <c r="F362" s="18"/>
      <c r="H362" s="424">
        <f>SUM(H361)</f>
        <v>836000</v>
      </c>
      <c r="I362" s="423">
        <f>SUM(I361)</f>
        <v>80727</v>
      </c>
      <c r="J362" s="423">
        <f>SUM(H362:I362)</f>
        <v>916727</v>
      </c>
      <c r="K362" s="600">
        <f>+K361</f>
        <v>916727</v>
      </c>
      <c r="L362" s="592">
        <v>1</v>
      </c>
    </row>
    <row r="363" spans="1:15" ht="17.399999999999999" x14ac:dyDescent="0.3">
      <c r="A363" s="293">
        <v>37</v>
      </c>
      <c r="B363" s="102" t="s">
        <v>302</v>
      </c>
      <c r="C363" s="59">
        <v>6</v>
      </c>
      <c r="D363" s="48" t="s">
        <v>1252</v>
      </c>
      <c r="E363" s="64"/>
      <c r="F363" s="36"/>
      <c r="G363" s="45"/>
      <c r="H363" s="551"/>
      <c r="I363" s="417"/>
      <c r="J363" s="436"/>
      <c r="K363" s="599"/>
      <c r="L363" s="208"/>
      <c r="O363" s="604"/>
    </row>
    <row r="364" spans="1:15" ht="17.399999999999999" x14ac:dyDescent="0.3">
      <c r="A364" s="293">
        <v>38</v>
      </c>
      <c r="B364" s="102" t="s">
        <v>302</v>
      </c>
      <c r="C364" s="59">
        <v>6</v>
      </c>
      <c r="D364" s="552" t="s">
        <v>937</v>
      </c>
      <c r="E364" s="64"/>
      <c r="F364" s="36"/>
      <c r="G364" s="45"/>
      <c r="H364" s="551"/>
      <c r="I364" s="436"/>
      <c r="J364" s="436"/>
      <c r="K364" s="599"/>
      <c r="L364" s="208"/>
    </row>
    <row r="365" spans="1:15" ht="17.399999999999999" x14ac:dyDescent="0.3">
      <c r="A365" s="293">
        <v>39</v>
      </c>
      <c r="B365" s="102" t="s">
        <v>302</v>
      </c>
      <c r="C365" s="29">
        <v>6</v>
      </c>
      <c r="D365" s="26" t="s">
        <v>1253</v>
      </c>
      <c r="E365" s="14"/>
      <c r="F365" s="106"/>
      <c r="G365" s="107"/>
      <c r="H365" s="424">
        <f>SUM(H363:H364)</f>
        <v>0</v>
      </c>
      <c r="I365" s="423">
        <f>SUM(I363:I364)</f>
        <v>0</v>
      </c>
      <c r="J365" s="423">
        <f>SUM(H365:I365)</f>
        <v>0</v>
      </c>
      <c r="K365" s="600"/>
      <c r="L365" s="592"/>
    </row>
    <row r="366" spans="1:15" x14ac:dyDescent="0.25">
      <c r="A366" s="783">
        <v>40</v>
      </c>
      <c r="B366" s="735" t="s">
        <v>1254</v>
      </c>
      <c r="C366" s="736"/>
      <c r="D366" s="737"/>
      <c r="E366" s="743">
        <f>SUM(E339+E343+E360+E362)</f>
        <v>3770678</v>
      </c>
      <c r="F366" s="36"/>
      <c r="G366" s="45"/>
      <c r="H366" s="719">
        <f>SUM(H362+H339+H343+H360+H363+H364)</f>
        <v>5201147</v>
      </c>
      <c r="I366" s="719">
        <f>SUM(I362+I339+I343+I360+I363+I364)</f>
        <v>-184391</v>
      </c>
      <c r="J366" s="719">
        <f>SUM(J362+J339+J343+J360+J363+J364)</f>
        <v>5016756</v>
      </c>
      <c r="K366" s="719">
        <f>SUM(K362+K339+K343+K360+K363+K364)</f>
        <v>5016756</v>
      </c>
      <c r="L366" s="699">
        <v>1</v>
      </c>
    </row>
    <row r="367" spans="1:15" x14ac:dyDescent="0.25">
      <c r="A367" s="784"/>
      <c r="B367" s="738"/>
      <c r="C367" s="739"/>
      <c r="D367" s="740"/>
      <c r="E367" s="743"/>
      <c r="F367" s="18"/>
      <c r="H367" s="720"/>
      <c r="I367" s="720"/>
      <c r="J367" s="720"/>
      <c r="K367" s="720"/>
      <c r="L367" s="700"/>
    </row>
    <row r="368" spans="1:15" ht="17.399999999999999" x14ac:dyDescent="0.3">
      <c r="A368" s="272"/>
      <c r="B368" s="67"/>
      <c r="C368" s="60"/>
      <c r="D368" s="43"/>
      <c r="E368" s="51"/>
      <c r="F368" s="36"/>
      <c r="G368" s="45"/>
      <c r="H368" s="466"/>
      <c r="I368" s="460"/>
      <c r="J368" s="460"/>
    </row>
    <row r="369" spans="1:12" ht="17.399999999999999" x14ac:dyDescent="0.3">
      <c r="A369" s="180"/>
      <c r="B369" s="67"/>
      <c r="C369" s="18"/>
      <c r="D369" s="19" t="s">
        <v>129</v>
      </c>
      <c r="E369" s="21"/>
      <c r="F369" s="18"/>
      <c r="H369" s="461"/>
      <c r="I369" s="460"/>
      <c r="J369" s="460"/>
    </row>
    <row r="370" spans="1:12" ht="17.399999999999999" x14ac:dyDescent="0.3">
      <c r="A370" s="272"/>
      <c r="B370" s="67"/>
      <c r="C370" s="18"/>
      <c r="D370" s="19" t="s">
        <v>130</v>
      </c>
      <c r="E370" s="21"/>
      <c r="F370" s="18"/>
      <c r="G370" s="18"/>
      <c r="H370" s="461"/>
      <c r="I370" s="460"/>
      <c r="J370" s="460"/>
    </row>
    <row r="371" spans="1:12" ht="17.399999999999999" x14ac:dyDescent="0.3">
      <c r="A371" s="272"/>
      <c r="B371" s="67"/>
      <c r="C371" s="18"/>
      <c r="D371" s="19"/>
      <c r="E371" s="22"/>
      <c r="F371" s="18">
        <v>52211</v>
      </c>
      <c r="H371" s="463"/>
      <c r="I371" s="460"/>
      <c r="J371" s="460"/>
    </row>
    <row r="372" spans="1:12" ht="17.399999999999999" x14ac:dyDescent="0.3">
      <c r="A372" s="697" t="s">
        <v>869</v>
      </c>
      <c r="B372" s="628" t="s">
        <v>1</v>
      </c>
      <c r="C372" s="628"/>
      <c r="D372" s="13" t="s">
        <v>306</v>
      </c>
      <c r="E372" s="24" t="s">
        <v>3</v>
      </c>
      <c r="F372" s="18">
        <v>511112</v>
      </c>
      <c r="H372" s="413" t="s">
        <v>3</v>
      </c>
      <c r="I372" s="414" t="s">
        <v>4</v>
      </c>
      <c r="J372" s="414" t="s">
        <v>5</v>
      </c>
      <c r="K372" s="415" t="s">
        <v>6</v>
      </c>
      <c r="L372" s="591" t="s">
        <v>7</v>
      </c>
    </row>
    <row r="373" spans="1:12" ht="17.399999999999999" x14ac:dyDescent="0.3">
      <c r="A373" s="698"/>
      <c r="B373" s="628" t="s">
        <v>37</v>
      </c>
      <c r="C373" s="628"/>
      <c r="D373" s="13" t="s">
        <v>159</v>
      </c>
      <c r="E373" s="24" t="s">
        <v>1013</v>
      </c>
      <c r="F373" s="18"/>
      <c r="H373" s="413" t="s">
        <v>1125</v>
      </c>
      <c r="I373" s="414" t="s">
        <v>1126</v>
      </c>
      <c r="J373" s="415" t="s">
        <v>1127</v>
      </c>
      <c r="K373" s="599" t="s">
        <v>360</v>
      </c>
      <c r="L373" s="208" t="s">
        <v>1315</v>
      </c>
    </row>
    <row r="374" spans="1:12" ht="17.399999999999999" x14ac:dyDescent="0.3">
      <c r="A374" s="271">
        <v>1</v>
      </c>
      <c r="B374" s="68" t="s">
        <v>302</v>
      </c>
      <c r="C374" s="23">
        <v>122</v>
      </c>
      <c r="D374" s="27" t="s">
        <v>1255</v>
      </c>
      <c r="E374" s="7">
        <v>354000</v>
      </c>
      <c r="F374" s="18">
        <v>53111</v>
      </c>
      <c r="H374" s="465">
        <v>489750</v>
      </c>
      <c r="I374" s="417">
        <f>J374-H374</f>
        <v>-1000</v>
      </c>
      <c r="J374" s="417">
        <v>488750</v>
      </c>
      <c r="K374" s="599">
        <v>488750</v>
      </c>
      <c r="L374" s="208">
        <v>1</v>
      </c>
    </row>
    <row r="375" spans="1:12" ht="17.399999999999999" x14ac:dyDescent="0.3">
      <c r="A375" s="271">
        <v>2</v>
      </c>
      <c r="B375" s="68" t="s">
        <v>302</v>
      </c>
      <c r="C375" s="29">
        <v>12</v>
      </c>
      <c r="D375" s="26" t="s">
        <v>901</v>
      </c>
      <c r="E375" s="39">
        <f>SUM(E374)</f>
        <v>354000</v>
      </c>
      <c r="F375" s="18">
        <v>53111</v>
      </c>
      <c r="H375" s="422">
        <f>SUM(H374)</f>
        <v>489750</v>
      </c>
      <c r="I375" s="423">
        <f>SUM(I374)</f>
        <v>-1000</v>
      </c>
      <c r="J375" s="423">
        <f>SUM(J374)</f>
        <v>488750</v>
      </c>
      <c r="K375" s="423">
        <f>SUM(K374)</f>
        <v>488750</v>
      </c>
      <c r="L375" s="592">
        <v>1</v>
      </c>
    </row>
    <row r="376" spans="1:12" ht="17.399999999999999" x14ac:dyDescent="0.3">
      <c r="A376" s="271">
        <v>3</v>
      </c>
      <c r="B376" s="68" t="s">
        <v>302</v>
      </c>
      <c r="C376" s="23">
        <v>2</v>
      </c>
      <c r="D376" s="27" t="s">
        <v>1246</v>
      </c>
      <c r="E376" s="7">
        <f>SUM(E375)*27%</f>
        <v>95580</v>
      </c>
      <c r="F376" s="18"/>
      <c r="H376" s="465">
        <v>109408</v>
      </c>
      <c r="I376" s="417">
        <f>J376-H376</f>
        <v>-11183</v>
      </c>
      <c r="J376" s="417">
        <v>98225</v>
      </c>
      <c r="K376" s="599">
        <v>98225</v>
      </c>
      <c r="L376" s="208">
        <v>1</v>
      </c>
    </row>
    <row r="377" spans="1:12" ht="17.399999999999999" x14ac:dyDescent="0.3">
      <c r="A377" s="271">
        <v>4</v>
      </c>
      <c r="B377" s="68" t="s">
        <v>302</v>
      </c>
      <c r="C377" s="29">
        <v>2</v>
      </c>
      <c r="D377" s="58" t="s">
        <v>883</v>
      </c>
      <c r="E377" s="14">
        <f>SUM(E376:E376)</f>
        <v>95580</v>
      </c>
      <c r="F377" s="18">
        <v>54411</v>
      </c>
      <c r="H377" s="424">
        <f>SUM(H376:H376)</f>
        <v>109408</v>
      </c>
      <c r="I377" s="423">
        <f>SUM(I376)</f>
        <v>-11183</v>
      </c>
      <c r="J377" s="423">
        <f>SUM(H377:I377)</f>
        <v>98225</v>
      </c>
      <c r="K377" s="423">
        <f>SUM(K376)</f>
        <v>98225</v>
      </c>
      <c r="L377" s="592">
        <v>1</v>
      </c>
    </row>
    <row r="378" spans="1:12" ht="17.399999999999999" x14ac:dyDescent="0.3">
      <c r="A378" s="271">
        <v>5</v>
      </c>
      <c r="B378" s="102" t="s">
        <v>302</v>
      </c>
      <c r="C378" s="59">
        <v>321</v>
      </c>
      <c r="D378" s="46" t="s">
        <v>1256</v>
      </c>
      <c r="E378" s="64"/>
      <c r="F378" s="36"/>
      <c r="G378" s="45"/>
      <c r="H378" s="551">
        <v>116000</v>
      </c>
      <c r="I378" s="417">
        <f>J378-H378</f>
        <v>-17135</v>
      </c>
      <c r="J378" s="417">
        <v>98865</v>
      </c>
      <c r="K378" s="599">
        <v>98865</v>
      </c>
      <c r="L378" s="208">
        <v>1</v>
      </c>
    </row>
    <row r="379" spans="1:12" ht="17.399999999999999" x14ac:dyDescent="0.3">
      <c r="A379" s="271">
        <v>6</v>
      </c>
      <c r="B379" s="102" t="s">
        <v>302</v>
      </c>
      <c r="C379" s="59">
        <v>322</v>
      </c>
      <c r="D379" s="46" t="s">
        <v>1257</v>
      </c>
      <c r="E379" s="64"/>
      <c r="F379" s="36"/>
      <c r="G379" s="45"/>
      <c r="H379" s="551"/>
      <c r="I379" s="417">
        <f>J379-H379</f>
        <v>15303</v>
      </c>
      <c r="J379" s="417">
        <v>15303</v>
      </c>
      <c r="K379" s="599">
        <v>15303</v>
      </c>
      <c r="L379" s="208">
        <v>1</v>
      </c>
    </row>
    <row r="380" spans="1:12" ht="17.399999999999999" x14ac:dyDescent="0.3">
      <c r="A380" s="271">
        <v>7</v>
      </c>
      <c r="B380" s="68" t="s">
        <v>302</v>
      </c>
      <c r="C380" s="29">
        <v>32</v>
      </c>
      <c r="D380" s="26" t="s">
        <v>902</v>
      </c>
      <c r="E380" s="14"/>
      <c r="F380" s="18"/>
      <c r="H380" s="424">
        <f>SUM(H378)</f>
        <v>116000</v>
      </c>
      <c r="I380" s="423">
        <f>SUM(I378:I379)</f>
        <v>-1832</v>
      </c>
      <c r="J380" s="423">
        <f>SUM(H380:I380)</f>
        <v>114168</v>
      </c>
      <c r="K380" s="600">
        <f>SUM(K378:K379)</f>
        <v>114168</v>
      </c>
      <c r="L380" s="592">
        <v>1</v>
      </c>
    </row>
    <row r="381" spans="1:12" ht="17.399999999999999" x14ac:dyDescent="0.3">
      <c r="A381" s="271">
        <v>8</v>
      </c>
      <c r="B381" s="68" t="s">
        <v>302</v>
      </c>
      <c r="C381" s="23">
        <v>334</v>
      </c>
      <c r="D381" s="27" t="s">
        <v>73</v>
      </c>
      <c r="E381" s="7"/>
      <c r="F381" s="18">
        <v>561111</v>
      </c>
      <c r="H381" s="465">
        <v>10000</v>
      </c>
      <c r="I381" s="417">
        <f>J381-H381</f>
        <v>-10000</v>
      </c>
      <c r="J381" s="417">
        <v>0</v>
      </c>
      <c r="K381" s="599"/>
      <c r="L381" s="208"/>
    </row>
    <row r="382" spans="1:12" ht="17.399999999999999" x14ac:dyDescent="0.3">
      <c r="A382" s="271">
        <v>9</v>
      </c>
      <c r="B382" s="68" t="s">
        <v>302</v>
      </c>
      <c r="C382" s="29">
        <v>33</v>
      </c>
      <c r="D382" s="26" t="s">
        <v>903</v>
      </c>
      <c r="E382" s="14">
        <f>SUM(E381:E381)</f>
        <v>0</v>
      </c>
      <c r="F382" s="18"/>
      <c r="H382" s="424">
        <f>SUM(H381:H381)</f>
        <v>10000</v>
      </c>
      <c r="I382" s="423">
        <f>SUM(I381)</f>
        <v>-10000</v>
      </c>
      <c r="J382" s="423">
        <f>SUM(H382:I382)</f>
        <v>0</v>
      </c>
      <c r="K382" s="600"/>
      <c r="L382" s="592"/>
    </row>
    <row r="383" spans="1:12" ht="17.399999999999999" x14ac:dyDescent="0.3">
      <c r="A383" s="271">
        <v>10</v>
      </c>
      <c r="B383" s="68" t="s">
        <v>302</v>
      </c>
      <c r="C383" s="23">
        <v>351</v>
      </c>
      <c r="D383" s="27" t="s">
        <v>42</v>
      </c>
      <c r="E383" s="7" t="e">
        <f>SUM(#REF!+E381)*0.27</f>
        <v>#REF!</v>
      </c>
      <c r="F383" s="18"/>
      <c r="H383" s="465">
        <v>31320</v>
      </c>
      <c r="I383" s="417">
        <f>J383-H383</f>
        <v>-8672</v>
      </c>
      <c r="J383" s="417">
        <v>22648</v>
      </c>
      <c r="K383" s="613">
        <v>22648</v>
      </c>
      <c r="L383" s="208">
        <v>1</v>
      </c>
    </row>
    <row r="384" spans="1:12" ht="17.399999999999999" x14ac:dyDescent="0.3">
      <c r="A384" s="271">
        <v>11</v>
      </c>
      <c r="B384" s="68" t="s">
        <v>302</v>
      </c>
      <c r="C384" s="23">
        <v>355</v>
      </c>
      <c r="D384" s="27" t="s">
        <v>1258</v>
      </c>
      <c r="E384" s="7"/>
      <c r="F384" s="18"/>
      <c r="H384" s="465"/>
      <c r="I384" s="417">
        <f>J384-H384</f>
        <v>750</v>
      </c>
      <c r="J384" s="417">
        <v>750</v>
      </c>
      <c r="K384" s="599">
        <v>750</v>
      </c>
      <c r="L384" s="208">
        <v>1</v>
      </c>
    </row>
    <row r="385" spans="1:12" ht="17.399999999999999" x14ac:dyDescent="0.3">
      <c r="A385" s="271">
        <v>12</v>
      </c>
      <c r="B385" s="68" t="s">
        <v>302</v>
      </c>
      <c r="C385" s="29">
        <v>35</v>
      </c>
      <c r="D385" s="26" t="s">
        <v>904</v>
      </c>
      <c r="E385" s="6" t="e">
        <f>SUM(E383:E383)</f>
        <v>#REF!</v>
      </c>
      <c r="F385" s="18"/>
      <c r="H385" s="553">
        <f>SUM(H383:H383)</f>
        <v>31320</v>
      </c>
      <c r="I385" s="423">
        <f>SUM(I383:I384)</f>
        <v>-7922</v>
      </c>
      <c r="J385" s="423">
        <f>SUM(J383:J384)</f>
        <v>23398</v>
      </c>
      <c r="K385" s="600">
        <f>SUM(K383:K384)</f>
        <v>23398</v>
      </c>
      <c r="L385" s="592">
        <v>1</v>
      </c>
    </row>
    <row r="386" spans="1:12" ht="17.399999999999999" x14ac:dyDescent="0.3">
      <c r="A386" s="271">
        <v>13</v>
      </c>
      <c r="B386" s="68" t="s">
        <v>302</v>
      </c>
      <c r="C386" s="29">
        <v>3</v>
      </c>
      <c r="D386" s="26" t="s">
        <v>905</v>
      </c>
      <c r="E386" s="14" t="e">
        <f>SUM(#REF!+E382+E385)</f>
        <v>#REF!</v>
      </c>
      <c r="F386" s="18"/>
      <c r="H386" s="424">
        <f>SUM(H382+H385+H380)</f>
        <v>157320</v>
      </c>
      <c r="I386" s="424">
        <f>SUM(I382+I385+I380)</f>
        <v>-19754</v>
      </c>
      <c r="J386" s="423">
        <f>SUM(H386:I386)</f>
        <v>137566</v>
      </c>
      <c r="K386" s="600">
        <f>+K380+K382+K385</f>
        <v>137566</v>
      </c>
      <c r="L386" s="592">
        <v>1</v>
      </c>
    </row>
    <row r="387" spans="1:12" x14ac:dyDescent="0.25">
      <c r="A387" s="697">
        <v>14</v>
      </c>
      <c r="B387" s="735" t="s">
        <v>906</v>
      </c>
      <c r="C387" s="736"/>
      <c r="D387" s="737"/>
      <c r="E387" s="743" t="e">
        <f>SUM(E375+E377+E386)</f>
        <v>#REF!</v>
      </c>
      <c r="F387" s="18"/>
      <c r="H387" s="744">
        <f>SUM(H375+H377+H386)</f>
        <v>756478</v>
      </c>
      <c r="I387" s="744">
        <f>SUM(I375+I377+I386)</f>
        <v>-31937</v>
      </c>
      <c r="J387" s="744">
        <f>SUM(J375+J377+J386)</f>
        <v>724541</v>
      </c>
      <c r="K387" s="716">
        <f>+K375+K377+K386</f>
        <v>724541</v>
      </c>
      <c r="L387" s="699">
        <v>1</v>
      </c>
    </row>
    <row r="388" spans="1:12" x14ac:dyDescent="0.25">
      <c r="A388" s="698"/>
      <c r="B388" s="738"/>
      <c r="C388" s="739"/>
      <c r="D388" s="740"/>
      <c r="E388" s="743"/>
      <c r="F388" s="18"/>
      <c r="H388" s="744"/>
      <c r="I388" s="744"/>
      <c r="J388" s="744"/>
      <c r="K388" s="717"/>
      <c r="L388" s="700"/>
    </row>
    <row r="389" spans="1:12" ht="17.399999999999999" x14ac:dyDescent="0.3">
      <c r="A389" s="272"/>
      <c r="B389" s="67"/>
      <c r="C389" s="42"/>
      <c r="D389" s="43"/>
      <c r="E389" s="51"/>
      <c r="F389" s="36"/>
      <c r="G389" s="45"/>
      <c r="H389" s="466"/>
      <c r="I389" s="460"/>
      <c r="J389" s="460"/>
    </row>
    <row r="390" spans="1:12" ht="17.399999999999999" x14ac:dyDescent="0.3">
      <c r="A390" s="180"/>
      <c r="B390" s="67"/>
      <c r="C390" s="18"/>
      <c r="D390" s="19" t="s">
        <v>132</v>
      </c>
      <c r="E390" s="21"/>
      <c r="F390" s="18"/>
      <c r="H390" s="461"/>
      <c r="I390" s="460"/>
      <c r="J390" s="460"/>
    </row>
    <row r="391" spans="1:12" ht="17.399999999999999" x14ac:dyDescent="0.3">
      <c r="A391" s="272"/>
      <c r="B391" s="67"/>
      <c r="C391" s="18"/>
      <c r="D391" s="19" t="s">
        <v>133</v>
      </c>
      <c r="E391" s="21"/>
      <c r="F391" s="18"/>
      <c r="G391" s="18"/>
      <c r="H391" s="461"/>
      <c r="I391" s="460"/>
      <c r="J391" s="460"/>
    </row>
    <row r="392" spans="1:12" ht="17.399999999999999" x14ac:dyDescent="0.3">
      <c r="A392" s="272"/>
      <c r="B392" s="67"/>
      <c r="C392" s="18"/>
      <c r="D392" s="17" t="s">
        <v>134</v>
      </c>
      <c r="E392" s="22"/>
      <c r="F392" s="18">
        <v>55214</v>
      </c>
      <c r="H392" s="464"/>
      <c r="I392" s="460"/>
      <c r="J392" s="460"/>
    </row>
    <row r="393" spans="1:12" ht="17.399999999999999" x14ac:dyDescent="0.3">
      <c r="A393" s="697" t="s">
        <v>869</v>
      </c>
      <c r="B393" s="628" t="s">
        <v>1</v>
      </c>
      <c r="C393" s="628"/>
      <c r="D393" s="13" t="s">
        <v>306</v>
      </c>
      <c r="E393" s="24" t="s">
        <v>3</v>
      </c>
      <c r="F393" s="18">
        <v>511112</v>
      </c>
      <c r="H393" s="467" t="s">
        <v>3</v>
      </c>
      <c r="I393" s="414" t="s">
        <v>4</v>
      </c>
      <c r="J393" s="414" t="s">
        <v>5</v>
      </c>
      <c r="K393" s="415" t="s">
        <v>6</v>
      </c>
      <c r="L393" s="591" t="s">
        <v>7</v>
      </c>
    </row>
    <row r="394" spans="1:12" ht="17.399999999999999" x14ac:dyDescent="0.3">
      <c r="A394" s="698"/>
      <c r="B394" s="628" t="s">
        <v>37</v>
      </c>
      <c r="C394" s="628"/>
      <c r="D394" s="13" t="s">
        <v>159</v>
      </c>
      <c r="E394" s="24" t="s">
        <v>1013</v>
      </c>
      <c r="F394" s="18"/>
      <c r="H394" s="467" t="s">
        <v>1125</v>
      </c>
      <c r="I394" s="414" t="s">
        <v>1126</v>
      </c>
      <c r="J394" s="415" t="s">
        <v>1127</v>
      </c>
      <c r="K394" s="599" t="s">
        <v>360</v>
      </c>
      <c r="L394" s="208" t="s">
        <v>1315</v>
      </c>
    </row>
    <row r="395" spans="1:12" ht="17.399999999999999" x14ac:dyDescent="0.3">
      <c r="A395" s="196">
        <v>1</v>
      </c>
      <c r="B395" s="68" t="s">
        <v>302</v>
      </c>
      <c r="C395" s="23">
        <v>1101</v>
      </c>
      <c r="D395" s="8" t="s">
        <v>126</v>
      </c>
      <c r="E395" s="7">
        <v>1461000</v>
      </c>
      <c r="F395" s="18">
        <v>53111</v>
      </c>
      <c r="H395" s="475"/>
      <c r="I395" s="417"/>
      <c r="J395" s="596"/>
      <c r="K395" s="599"/>
      <c r="L395" s="208"/>
    </row>
    <row r="396" spans="1:12" ht="17.399999999999999" x14ac:dyDescent="0.3">
      <c r="A396" s="196">
        <v>2</v>
      </c>
      <c r="B396" s="68" t="s">
        <v>302</v>
      </c>
      <c r="C396" s="29">
        <v>11</v>
      </c>
      <c r="D396" s="26" t="s">
        <v>907</v>
      </c>
      <c r="E396" s="39">
        <f>SUM(E395)</f>
        <v>1461000</v>
      </c>
      <c r="F396" s="18"/>
      <c r="H396" s="554">
        <f>SUM(H395)</f>
        <v>0</v>
      </c>
      <c r="I396" s="417"/>
      <c r="J396" s="596"/>
      <c r="K396" s="599"/>
      <c r="L396" s="208"/>
    </row>
    <row r="397" spans="1:12" ht="17.399999999999999" x14ac:dyDescent="0.3">
      <c r="A397" s="196">
        <v>3</v>
      </c>
      <c r="B397" s="68" t="s">
        <v>302</v>
      </c>
      <c r="C397" s="23">
        <v>122</v>
      </c>
      <c r="D397" s="27" t="s">
        <v>131</v>
      </c>
      <c r="E397" s="7">
        <v>354000</v>
      </c>
      <c r="F397" s="18">
        <v>53111</v>
      </c>
      <c r="H397" s="475"/>
      <c r="I397" s="417"/>
      <c r="J397" s="596"/>
      <c r="K397" s="599"/>
      <c r="L397" s="208"/>
    </row>
    <row r="398" spans="1:12" ht="17.399999999999999" x14ac:dyDescent="0.3">
      <c r="A398" s="196">
        <v>4</v>
      </c>
      <c r="B398" s="68" t="s">
        <v>302</v>
      </c>
      <c r="C398" s="29">
        <v>12</v>
      </c>
      <c r="D398" s="26" t="s">
        <v>908</v>
      </c>
      <c r="E398" s="39">
        <f>SUM(E397)</f>
        <v>354000</v>
      </c>
      <c r="F398" s="18">
        <v>53111</v>
      </c>
      <c r="H398" s="554">
        <f>SUM(H397)</f>
        <v>0</v>
      </c>
      <c r="I398" s="417"/>
      <c r="J398" s="596"/>
      <c r="K398" s="599"/>
      <c r="L398" s="208"/>
    </row>
    <row r="399" spans="1:12" ht="17.399999999999999" x14ac:dyDescent="0.3">
      <c r="A399" s="196">
        <v>5</v>
      </c>
      <c r="B399" s="68" t="s">
        <v>302</v>
      </c>
      <c r="C399" s="23">
        <v>2</v>
      </c>
      <c r="D399" s="27" t="s">
        <v>1259</v>
      </c>
      <c r="E399" s="7">
        <f>SUM(E398)*27%</f>
        <v>95580</v>
      </c>
      <c r="F399" s="18"/>
      <c r="H399" s="475"/>
      <c r="I399" s="417"/>
      <c r="J399" s="596"/>
      <c r="K399" s="599"/>
      <c r="L399" s="208"/>
    </row>
    <row r="400" spans="1:12" ht="17.399999999999999" x14ac:dyDescent="0.3">
      <c r="A400" s="196">
        <v>6</v>
      </c>
      <c r="B400" s="68" t="s">
        <v>302</v>
      </c>
      <c r="C400" s="29">
        <v>2</v>
      </c>
      <c r="D400" s="58" t="s">
        <v>872</v>
      </c>
      <c r="E400" s="14">
        <f>SUM(E399:E399)</f>
        <v>95580</v>
      </c>
      <c r="F400" s="18">
        <v>54411</v>
      </c>
      <c r="H400" s="479">
        <f>SUM(H399:H399)</f>
        <v>0</v>
      </c>
      <c r="I400" s="417"/>
      <c r="J400" s="596"/>
      <c r="K400" s="599"/>
      <c r="L400" s="208"/>
    </row>
    <row r="401" spans="1:12" ht="17.399999999999999" x14ac:dyDescent="0.3">
      <c r="A401" s="196">
        <v>7</v>
      </c>
      <c r="B401" s="68"/>
      <c r="C401" s="23">
        <v>311</v>
      </c>
      <c r="D401" s="28" t="s">
        <v>909</v>
      </c>
      <c r="E401" s="47"/>
      <c r="F401" s="18"/>
      <c r="H401" s="555">
        <v>180000</v>
      </c>
      <c r="I401" s="420">
        <f>J401-H401</f>
        <v>-180000</v>
      </c>
      <c r="J401" s="605">
        <v>0</v>
      </c>
      <c r="K401" s="599"/>
      <c r="L401" s="208"/>
    </row>
    <row r="402" spans="1:12" ht="17.399999999999999" x14ac:dyDescent="0.3">
      <c r="A402" s="196">
        <v>8</v>
      </c>
      <c r="B402" s="68" t="s">
        <v>302</v>
      </c>
      <c r="C402" s="23">
        <v>312</v>
      </c>
      <c r="D402" s="28" t="s">
        <v>1260</v>
      </c>
      <c r="E402" s="47">
        <v>800000</v>
      </c>
      <c r="F402" s="18"/>
      <c r="H402" s="555"/>
      <c r="I402" s="556"/>
      <c r="J402" s="606">
        <v>362880</v>
      </c>
      <c r="K402" s="703">
        <v>827866</v>
      </c>
      <c r="L402" s="706">
        <v>1</v>
      </c>
    </row>
    <row r="403" spans="1:12" ht="17.399999999999999" x14ac:dyDescent="0.3">
      <c r="A403" s="196">
        <v>9</v>
      </c>
      <c r="B403" s="68"/>
      <c r="C403" s="23">
        <v>312</v>
      </c>
      <c r="D403" s="28" t="s">
        <v>1261</v>
      </c>
      <c r="E403" s="47"/>
      <c r="F403" s="18"/>
      <c r="H403" s="555"/>
      <c r="I403" s="557"/>
      <c r="J403" s="607">
        <v>223786</v>
      </c>
      <c r="K403" s="705"/>
      <c r="L403" s="707"/>
    </row>
    <row r="404" spans="1:12" ht="17.399999999999999" x14ac:dyDescent="0.3">
      <c r="A404" s="196">
        <v>10</v>
      </c>
      <c r="B404" s="68"/>
      <c r="C404" s="23">
        <v>312</v>
      </c>
      <c r="D404" s="28" t="s">
        <v>1262</v>
      </c>
      <c r="E404" s="47"/>
      <c r="F404" s="18"/>
      <c r="H404" s="555"/>
      <c r="I404" s="557"/>
      <c r="J404" s="607">
        <v>6567</v>
      </c>
      <c r="K404" s="705"/>
      <c r="L404" s="707"/>
    </row>
    <row r="405" spans="1:12" ht="17.399999999999999" x14ac:dyDescent="0.3">
      <c r="A405" s="196">
        <v>11</v>
      </c>
      <c r="B405" s="68"/>
      <c r="C405" s="23">
        <v>312</v>
      </c>
      <c r="D405" s="28" t="s">
        <v>1263</v>
      </c>
      <c r="E405" s="47"/>
      <c r="F405" s="18"/>
      <c r="H405" s="555"/>
      <c r="I405" s="557"/>
      <c r="J405" s="607">
        <f>3346+231287</f>
        <v>234633</v>
      </c>
      <c r="K405" s="705"/>
      <c r="L405" s="707"/>
    </row>
    <row r="406" spans="1:12" ht="17.399999999999999" x14ac:dyDescent="0.3">
      <c r="A406" s="196">
        <v>12</v>
      </c>
      <c r="B406" s="68" t="s">
        <v>302</v>
      </c>
      <c r="C406" s="23">
        <v>312</v>
      </c>
      <c r="D406" s="28" t="s">
        <v>1264</v>
      </c>
      <c r="E406" s="47"/>
      <c r="F406" s="18"/>
      <c r="H406" s="558">
        <v>700000</v>
      </c>
      <c r="I406" s="559">
        <f>J406-H406</f>
        <v>127866</v>
      </c>
      <c r="J406" s="608">
        <f>SUM(J402:J405)</f>
        <v>827866</v>
      </c>
      <c r="K406" s="704"/>
      <c r="L406" s="708"/>
    </row>
    <row r="407" spans="1:12" ht="17.399999999999999" x14ac:dyDescent="0.3">
      <c r="A407" s="196">
        <v>13</v>
      </c>
      <c r="B407" s="68" t="s">
        <v>302</v>
      </c>
      <c r="C407" s="29">
        <v>31</v>
      </c>
      <c r="D407" s="26" t="s">
        <v>910</v>
      </c>
      <c r="E407" s="14">
        <f>SUM(E402)</f>
        <v>800000</v>
      </c>
      <c r="F407" s="18">
        <v>55214</v>
      </c>
      <c r="H407" s="479">
        <f>H401+H406</f>
        <v>880000</v>
      </c>
      <c r="I407" s="423">
        <f>I401+I406</f>
        <v>-52134</v>
      </c>
      <c r="J407" s="597">
        <f>J401+J406</f>
        <v>827866</v>
      </c>
      <c r="K407" s="600">
        <f>SUM(K401:K405)</f>
        <v>827866</v>
      </c>
      <c r="L407" s="592">
        <v>1</v>
      </c>
    </row>
    <row r="408" spans="1:12" ht="17.399999999999999" x14ac:dyDescent="0.3">
      <c r="A408" s="196">
        <v>14</v>
      </c>
      <c r="B408" s="68"/>
      <c r="C408" s="23">
        <v>32</v>
      </c>
      <c r="D408" s="28" t="s">
        <v>1265</v>
      </c>
      <c r="E408" s="47"/>
      <c r="F408" s="18"/>
      <c r="H408" s="555"/>
      <c r="I408" s="417">
        <f>J408-H408</f>
        <v>54000</v>
      </c>
      <c r="J408" s="596">
        <v>54000</v>
      </c>
      <c r="K408" s="599">
        <v>54000</v>
      </c>
      <c r="L408" s="208">
        <v>1</v>
      </c>
    </row>
    <row r="409" spans="1:12" ht="17.399999999999999" x14ac:dyDescent="0.3">
      <c r="A409" s="196">
        <v>15</v>
      </c>
      <c r="B409" s="68" t="s">
        <v>302</v>
      </c>
      <c r="C409" s="23">
        <v>331</v>
      </c>
      <c r="D409" s="46" t="s">
        <v>135</v>
      </c>
      <c r="E409" s="7">
        <v>1350000</v>
      </c>
      <c r="F409" s="18">
        <v>55217</v>
      </c>
      <c r="H409" s="560">
        <v>950000</v>
      </c>
      <c r="I409" s="417">
        <f t="shared" ref="I409:I427" si="17">J409-H409</f>
        <v>-546841</v>
      </c>
      <c r="J409" s="596">
        <v>403159</v>
      </c>
      <c r="K409" s="599">
        <v>403159</v>
      </c>
      <c r="L409" s="208">
        <v>1</v>
      </c>
    </row>
    <row r="410" spans="1:12" ht="17.399999999999999" x14ac:dyDescent="0.3">
      <c r="A410" s="196">
        <v>16</v>
      </c>
      <c r="B410" s="68" t="s">
        <v>302</v>
      </c>
      <c r="C410" s="23">
        <v>331</v>
      </c>
      <c r="D410" s="46" t="s">
        <v>1163</v>
      </c>
      <c r="E410" s="7">
        <v>220000</v>
      </c>
      <c r="F410" s="18">
        <v>552192</v>
      </c>
      <c r="H410" s="560">
        <v>120000</v>
      </c>
      <c r="I410" s="417">
        <f t="shared" si="17"/>
        <v>-24057</v>
      </c>
      <c r="J410" s="596">
        <v>95943</v>
      </c>
      <c r="K410" s="599">
        <v>95943</v>
      </c>
      <c r="L410" s="208">
        <v>1</v>
      </c>
    </row>
    <row r="411" spans="1:12" ht="17.399999999999999" x14ac:dyDescent="0.3">
      <c r="A411" s="196">
        <v>17</v>
      </c>
      <c r="B411" s="68" t="s">
        <v>302</v>
      </c>
      <c r="C411" s="23">
        <v>331</v>
      </c>
      <c r="D411" s="46" t="s">
        <v>57</v>
      </c>
      <c r="E411" s="7">
        <v>100000</v>
      </c>
      <c r="F411" s="18">
        <v>55218</v>
      </c>
      <c r="H411" s="560">
        <v>25000</v>
      </c>
      <c r="I411" s="417">
        <f t="shared" si="17"/>
        <v>6858</v>
      </c>
      <c r="J411" s="596">
        <v>31858</v>
      </c>
      <c r="K411" s="599">
        <v>31858</v>
      </c>
      <c r="L411" s="208">
        <v>1</v>
      </c>
    </row>
    <row r="412" spans="1:12" ht="18" x14ac:dyDescent="0.35">
      <c r="A412" s="196">
        <v>18</v>
      </c>
      <c r="B412" s="68" t="s">
        <v>302</v>
      </c>
      <c r="C412" s="23">
        <v>331</v>
      </c>
      <c r="D412" s="46" t="s">
        <v>1266</v>
      </c>
      <c r="E412" s="7"/>
      <c r="F412" s="18"/>
      <c r="H412" s="561">
        <f>SUM(H409:H411)</f>
        <v>1095000</v>
      </c>
      <c r="I412" s="445">
        <f t="shared" si="17"/>
        <v>-564040</v>
      </c>
      <c r="J412" s="609">
        <f>SUM(J409:J411)</f>
        <v>530960</v>
      </c>
      <c r="K412" s="599">
        <v>530960</v>
      </c>
      <c r="L412" s="208">
        <v>1</v>
      </c>
    </row>
    <row r="413" spans="1:12" ht="18" x14ac:dyDescent="0.35">
      <c r="A413" s="196">
        <v>19</v>
      </c>
      <c r="B413" s="68"/>
      <c r="C413" s="23">
        <v>332</v>
      </c>
      <c r="D413" s="46" t="s">
        <v>1267</v>
      </c>
      <c r="E413" s="7"/>
      <c r="F413" s="18"/>
      <c r="H413" s="561"/>
      <c r="I413" s="417">
        <f t="shared" si="17"/>
        <v>230315</v>
      </c>
      <c r="J413" s="596">
        <v>230315</v>
      </c>
      <c r="K413" s="599">
        <v>230315</v>
      </c>
      <c r="L413" s="208">
        <v>1</v>
      </c>
    </row>
    <row r="414" spans="1:12" ht="17.399999999999999" x14ac:dyDescent="0.3">
      <c r="A414" s="196">
        <v>20</v>
      </c>
      <c r="B414" s="68" t="s">
        <v>302</v>
      </c>
      <c r="C414" s="199">
        <v>333</v>
      </c>
      <c r="D414" s="429" t="s">
        <v>1268</v>
      </c>
      <c r="E414" s="7"/>
      <c r="F414" s="18"/>
      <c r="H414" s="560">
        <v>28000</v>
      </c>
      <c r="I414" s="417">
        <f t="shared" si="17"/>
        <v>10500</v>
      </c>
      <c r="J414" s="596">
        <v>38500</v>
      </c>
      <c r="K414" s="599">
        <v>38500</v>
      </c>
      <c r="L414" s="208">
        <v>1</v>
      </c>
    </row>
    <row r="415" spans="1:12" ht="17.399999999999999" x14ac:dyDescent="0.3">
      <c r="A415" s="196">
        <v>21</v>
      </c>
      <c r="B415" s="68" t="s">
        <v>302</v>
      </c>
      <c r="C415" s="59">
        <v>334</v>
      </c>
      <c r="D415" s="46" t="s">
        <v>911</v>
      </c>
      <c r="E415" s="10">
        <v>30000</v>
      </c>
      <c r="F415" s="36"/>
      <c r="G415" s="45"/>
      <c r="H415" s="560">
        <v>100000</v>
      </c>
      <c r="I415" s="417">
        <f t="shared" si="17"/>
        <v>-100000</v>
      </c>
      <c r="J415" s="596">
        <v>0</v>
      </c>
      <c r="K415" s="599"/>
      <c r="L415" s="208"/>
    </row>
    <row r="416" spans="1:12" ht="17.399999999999999" x14ac:dyDescent="0.3">
      <c r="A416" s="196">
        <v>22</v>
      </c>
      <c r="B416" s="68"/>
      <c r="C416" s="59">
        <v>335</v>
      </c>
      <c r="D416" s="46" t="s">
        <v>1269</v>
      </c>
      <c r="E416" s="10"/>
      <c r="F416" s="36"/>
      <c r="G416" s="45"/>
      <c r="H416" s="560"/>
      <c r="I416" s="417">
        <f t="shared" si="17"/>
        <v>199890</v>
      </c>
      <c r="J416" s="596">
        <v>199890</v>
      </c>
      <c r="K416" s="599">
        <v>199890</v>
      </c>
      <c r="L416" s="208">
        <v>1</v>
      </c>
    </row>
    <row r="417" spans="1:14" ht="17.399999999999999" x14ac:dyDescent="0.3">
      <c r="A417" s="196">
        <v>23</v>
      </c>
      <c r="B417" s="68" t="s">
        <v>302</v>
      </c>
      <c r="C417" s="23">
        <v>336</v>
      </c>
      <c r="D417" s="46" t="s">
        <v>364</v>
      </c>
      <c r="E417" s="7"/>
      <c r="F417" s="18"/>
      <c r="H417" s="560">
        <v>300000</v>
      </c>
      <c r="I417" s="417">
        <f t="shared" si="17"/>
        <v>14902</v>
      </c>
      <c r="J417" s="596">
        <v>314902</v>
      </c>
      <c r="K417" s="599">
        <v>314902</v>
      </c>
      <c r="L417" s="208">
        <v>1</v>
      </c>
    </row>
    <row r="418" spans="1:14" ht="17.399999999999999" x14ac:dyDescent="0.3">
      <c r="A418" s="196">
        <v>24</v>
      </c>
      <c r="B418" s="68" t="s">
        <v>302</v>
      </c>
      <c r="C418" s="23">
        <v>337</v>
      </c>
      <c r="D418" s="46" t="s">
        <v>365</v>
      </c>
      <c r="E418" s="7"/>
      <c r="F418" s="18"/>
      <c r="H418" s="560">
        <v>10000</v>
      </c>
      <c r="I418" s="417">
        <f t="shared" si="17"/>
        <v>-729</v>
      </c>
      <c r="J418" s="596">
        <v>9271</v>
      </c>
      <c r="K418" s="599"/>
      <c r="L418" s="208"/>
    </row>
    <row r="419" spans="1:14" ht="17.399999999999999" x14ac:dyDescent="0.3">
      <c r="A419" s="196">
        <v>25</v>
      </c>
      <c r="B419" s="68" t="s">
        <v>302</v>
      </c>
      <c r="C419" s="23">
        <v>337</v>
      </c>
      <c r="D419" s="46" t="s">
        <v>1270</v>
      </c>
      <c r="E419" s="7"/>
      <c r="F419" s="18"/>
      <c r="H419" s="560"/>
      <c r="I419" s="417">
        <f t="shared" si="17"/>
        <v>347896</v>
      </c>
      <c r="J419" s="596">
        <v>347896</v>
      </c>
      <c r="K419" s="599"/>
      <c r="L419" s="208"/>
    </row>
    <row r="420" spans="1:14" ht="17.399999999999999" x14ac:dyDescent="0.3">
      <c r="A420" s="196">
        <v>26</v>
      </c>
      <c r="B420" s="68" t="s">
        <v>302</v>
      </c>
      <c r="C420" s="23">
        <v>337</v>
      </c>
      <c r="D420" s="46" t="s">
        <v>1271</v>
      </c>
      <c r="E420" s="7"/>
      <c r="F420" s="18"/>
      <c r="H420" s="560">
        <v>375000</v>
      </c>
      <c r="I420" s="417">
        <f t="shared" si="17"/>
        <v>-375000</v>
      </c>
      <c r="J420" s="596"/>
      <c r="K420" s="599"/>
      <c r="L420" s="208"/>
    </row>
    <row r="421" spans="1:14" ht="18" x14ac:dyDescent="0.35">
      <c r="A421" s="196">
        <v>27</v>
      </c>
      <c r="B421" s="68" t="s">
        <v>302</v>
      </c>
      <c r="C421" s="18">
        <v>337</v>
      </c>
      <c r="D421" s="46" t="s">
        <v>1272</v>
      </c>
      <c r="E421" s="63"/>
      <c r="F421" s="18"/>
      <c r="H421" s="562">
        <f>SUM(H418:H420)</f>
        <v>385000</v>
      </c>
      <c r="I421" s="445">
        <f t="shared" si="17"/>
        <v>-27833</v>
      </c>
      <c r="J421" s="609">
        <f>SUM(J418:J420)</f>
        <v>357167</v>
      </c>
      <c r="K421" s="599">
        <v>357167</v>
      </c>
      <c r="L421" s="208">
        <v>1</v>
      </c>
    </row>
    <row r="422" spans="1:14" ht="17.399999999999999" x14ac:dyDescent="0.3">
      <c r="A422" s="196">
        <v>28</v>
      </c>
      <c r="B422" s="68" t="s">
        <v>302</v>
      </c>
      <c r="C422" s="29">
        <v>33</v>
      </c>
      <c r="D422" s="26" t="s">
        <v>912</v>
      </c>
      <c r="E422" s="14">
        <f>SUM(E409:E420)</f>
        <v>1700000</v>
      </c>
      <c r="F422" s="18"/>
      <c r="H422" s="479">
        <f>H412+H414+H415+H417+H421</f>
        <v>1908000</v>
      </c>
      <c r="I422" s="479">
        <f>I408+I412+I413+I414+I415+I416+I417+I421</f>
        <v>-182266</v>
      </c>
      <c r="J422" s="479">
        <f>J408+J412+J413+J414+J415+J416+J417+J421</f>
        <v>1725734</v>
      </c>
      <c r="K422" s="600">
        <f>+K408+K412+K413+K414+K415+K416+K417+K418+K419+K420+K421</f>
        <v>1725734</v>
      </c>
      <c r="L422" s="592">
        <v>1</v>
      </c>
      <c r="N422" s="598"/>
    </row>
    <row r="423" spans="1:14" ht="17.399999999999999" x14ac:dyDescent="0.3">
      <c r="A423" s="196">
        <v>29</v>
      </c>
      <c r="B423" s="68"/>
      <c r="C423" s="199">
        <v>341</v>
      </c>
      <c r="D423" s="263" t="s">
        <v>91</v>
      </c>
      <c r="E423" s="204"/>
      <c r="F423" s="280"/>
      <c r="G423" s="286"/>
      <c r="H423" s="563"/>
      <c r="I423" s="417">
        <f t="shared" si="17"/>
        <v>8000</v>
      </c>
      <c r="J423" s="596">
        <v>8000</v>
      </c>
      <c r="K423" s="599">
        <v>8000</v>
      </c>
      <c r="L423" s="208">
        <v>1</v>
      </c>
    </row>
    <row r="424" spans="1:14" ht="17.399999999999999" x14ac:dyDescent="0.3">
      <c r="A424" s="196">
        <v>30</v>
      </c>
      <c r="B424" s="68" t="s">
        <v>302</v>
      </c>
      <c r="C424" s="23">
        <v>342</v>
      </c>
      <c r="D424" s="27" t="s">
        <v>1273</v>
      </c>
      <c r="E424" s="7">
        <v>150000</v>
      </c>
      <c r="F424" s="18"/>
      <c r="H424" s="560">
        <v>250000</v>
      </c>
      <c r="I424" s="417">
        <f t="shared" si="17"/>
        <v>269908</v>
      </c>
      <c r="J424" s="596">
        <v>519908</v>
      </c>
      <c r="K424" s="599">
        <v>519908</v>
      </c>
      <c r="L424" s="208">
        <v>1</v>
      </c>
    </row>
    <row r="425" spans="1:14" ht="17.399999999999999" x14ac:dyDescent="0.3">
      <c r="A425" s="196">
        <v>31</v>
      </c>
      <c r="B425" s="68" t="s">
        <v>302</v>
      </c>
      <c r="C425" s="25">
        <v>34</v>
      </c>
      <c r="D425" s="41" t="s">
        <v>913</v>
      </c>
      <c r="E425" s="40">
        <f>SUM(E424)</f>
        <v>150000</v>
      </c>
      <c r="F425" s="18"/>
      <c r="H425" s="564">
        <f>SUM(H424)</f>
        <v>250000</v>
      </c>
      <c r="I425" s="423">
        <f>SUM(I423:I424)</f>
        <v>277908</v>
      </c>
      <c r="J425" s="597">
        <f>SUM(H425:I425)</f>
        <v>527908</v>
      </c>
      <c r="K425" s="600">
        <f>SUM(K423:K424)</f>
        <v>527908</v>
      </c>
      <c r="L425" s="592">
        <v>1</v>
      </c>
    </row>
    <row r="426" spans="1:14" ht="17.399999999999999" x14ac:dyDescent="0.3">
      <c r="A426" s="196">
        <v>32</v>
      </c>
      <c r="B426" s="68" t="s">
        <v>302</v>
      </c>
      <c r="C426" s="23">
        <v>351</v>
      </c>
      <c r="D426" s="27" t="s">
        <v>42</v>
      </c>
      <c r="E426" s="7">
        <f>SUM(E407+E409+E410+E411+E415)*0.27</f>
        <v>675000</v>
      </c>
      <c r="F426" s="18"/>
      <c r="H426" s="560">
        <v>1021680</v>
      </c>
      <c r="I426" s="417">
        <f t="shared" si="17"/>
        <v>-403761</v>
      </c>
      <c r="J426" s="596">
        <v>617919</v>
      </c>
      <c r="K426" s="599">
        <v>617919</v>
      </c>
      <c r="L426" s="208">
        <v>1</v>
      </c>
    </row>
    <row r="427" spans="1:14" ht="17.399999999999999" x14ac:dyDescent="0.3">
      <c r="A427" s="196">
        <v>33</v>
      </c>
      <c r="B427" s="68" t="s">
        <v>302</v>
      </c>
      <c r="C427" s="23">
        <v>355</v>
      </c>
      <c r="D427" s="27" t="s">
        <v>1235</v>
      </c>
      <c r="E427" s="7"/>
      <c r="F427" s="18"/>
      <c r="H427" s="560">
        <v>150000</v>
      </c>
      <c r="I427" s="417">
        <f t="shared" si="17"/>
        <v>-141334</v>
      </c>
      <c r="J427" s="596">
        <v>8666</v>
      </c>
      <c r="K427" s="599">
        <v>8666</v>
      </c>
      <c r="L427" s="208">
        <v>1</v>
      </c>
    </row>
    <row r="428" spans="1:14" ht="17.399999999999999" x14ac:dyDescent="0.3">
      <c r="A428" s="196">
        <v>34</v>
      </c>
      <c r="B428" s="68" t="s">
        <v>302</v>
      </c>
      <c r="C428" s="29">
        <v>35</v>
      </c>
      <c r="D428" s="26" t="s">
        <v>914</v>
      </c>
      <c r="E428" s="6">
        <f>SUM(E426:E426)</f>
        <v>675000</v>
      </c>
      <c r="F428" s="18"/>
      <c r="H428" s="564">
        <f>SUM(H426:H427)</f>
        <v>1171680</v>
      </c>
      <c r="I428" s="474">
        <f>SUM(I426:I427)</f>
        <v>-545095</v>
      </c>
      <c r="J428" s="597">
        <f>SUM(H428:I428)</f>
        <v>626585</v>
      </c>
      <c r="K428" s="600">
        <f>SUM(K426:K427)</f>
        <v>626585</v>
      </c>
      <c r="L428" s="592">
        <v>1</v>
      </c>
    </row>
    <row r="429" spans="1:14" ht="17.399999999999999" x14ac:dyDescent="0.3">
      <c r="A429" s="196">
        <v>35</v>
      </c>
      <c r="B429" s="68" t="s">
        <v>302</v>
      </c>
      <c r="C429" s="29">
        <v>3</v>
      </c>
      <c r="D429" s="26" t="s">
        <v>915</v>
      </c>
      <c r="E429" s="14" t="e">
        <f>SUM(E402+#REF!+E426)</f>
        <v>#REF!</v>
      </c>
      <c r="F429" s="18"/>
      <c r="H429" s="479">
        <f>H407+H422+H425+H428</f>
        <v>4209680</v>
      </c>
      <c r="I429" s="479">
        <f>I407+I422+I425+I428</f>
        <v>-501587</v>
      </c>
      <c r="J429" s="479">
        <f>J407+J422+J425+J428</f>
        <v>3708093</v>
      </c>
      <c r="K429" s="600">
        <v>3708093</v>
      </c>
      <c r="L429" s="592">
        <v>1</v>
      </c>
    </row>
    <row r="430" spans="1:14" ht="17.399999999999999" x14ac:dyDescent="0.3">
      <c r="A430" s="196">
        <v>36</v>
      </c>
      <c r="B430" s="68"/>
      <c r="C430" s="199">
        <v>62</v>
      </c>
      <c r="D430" s="288" t="s">
        <v>1274</v>
      </c>
      <c r="E430" s="204"/>
      <c r="F430" s="280"/>
      <c r="G430" s="286"/>
      <c r="H430" s="563"/>
      <c r="I430" s="417">
        <f>J430-H430</f>
        <v>450000</v>
      </c>
      <c r="J430" s="610">
        <v>450000</v>
      </c>
      <c r="K430" s="599">
        <v>450000</v>
      </c>
      <c r="L430" s="208">
        <v>1</v>
      </c>
    </row>
    <row r="431" spans="1:14" ht="17.399999999999999" x14ac:dyDescent="0.3">
      <c r="A431" s="196">
        <v>37</v>
      </c>
      <c r="B431" s="68"/>
      <c r="C431" s="199">
        <v>63</v>
      </c>
      <c r="D431" s="288" t="s">
        <v>1275</v>
      </c>
      <c r="E431" s="204"/>
      <c r="F431" s="280"/>
      <c r="G431" s="286"/>
      <c r="H431" s="563"/>
      <c r="I431" s="417">
        <f>J431-H431</f>
        <v>11811</v>
      </c>
      <c r="J431" s="610">
        <v>11811</v>
      </c>
      <c r="K431" s="599">
        <v>11811</v>
      </c>
      <c r="L431" s="208">
        <v>1</v>
      </c>
    </row>
    <row r="432" spans="1:14" ht="17.399999999999999" x14ac:dyDescent="0.3">
      <c r="A432" s="196">
        <v>38</v>
      </c>
      <c r="B432" s="68" t="s">
        <v>302</v>
      </c>
      <c r="C432" s="199">
        <v>641</v>
      </c>
      <c r="D432" s="288" t="s">
        <v>1276</v>
      </c>
      <c r="E432" s="204"/>
      <c r="F432" s="280"/>
      <c r="G432" s="286"/>
      <c r="H432" s="563"/>
      <c r="I432" s="417">
        <f>J432-H432</f>
        <v>474055</v>
      </c>
      <c r="J432" s="596">
        <v>474055</v>
      </c>
      <c r="K432" s="599">
        <v>474055</v>
      </c>
      <c r="L432" s="208">
        <v>1</v>
      </c>
    </row>
    <row r="433" spans="1:12" ht="17.399999999999999" x14ac:dyDescent="0.3">
      <c r="A433" s="196">
        <v>39</v>
      </c>
      <c r="B433" s="68" t="s">
        <v>302</v>
      </c>
      <c r="C433" s="199">
        <v>67</v>
      </c>
      <c r="D433" s="288" t="s">
        <v>1277</v>
      </c>
      <c r="E433" s="204"/>
      <c r="F433" s="280"/>
      <c r="G433" s="286"/>
      <c r="H433" s="563"/>
      <c r="I433" s="417">
        <f>J433-H433</f>
        <v>131184</v>
      </c>
      <c r="J433" s="596">
        <v>131184</v>
      </c>
      <c r="K433" s="599">
        <v>131184</v>
      </c>
      <c r="L433" s="208">
        <v>1</v>
      </c>
    </row>
    <row r="434" spans="1:12" ht="17.399999999999999" x14ac:dyDescent="0.3">
      <c r="A434" s="196">
        <v>40</v>
      </c>
      <c r="B434" s="68" t="s">
        <v>1278</v>
      </c>
      <c r="C434" s="29">
        <v>6</v>
      </c>
      <c r="D434" s="26" t="s">
        <v>1279</v>
      </c>
      <c r="E434" s="14"/>
      <c r="F434" s="18"/>
      <c r="H434" s="479"/>
      <c r="I434" s="423">
        <f>SUM(I430:I433)</f>
        <v>1067050</v>
      </c>
      <c r="J434" s="597">
        <f>SUM(J430:J433)</f>
        <v>1067050</v>
      </c>
      <c r="K434" s="600">
        <f>SUM(K430:K433)</f>
        <v>1067050</v>
      </c>
      <c r="L434" s="592">
        <v>1</v>
      </c>
    </row>
    <row r="435" spans="1:12" x14ac:dyDescent="0.25">
      <c r="A435" s="697">
        <v>41</v>
      </c>
      <c r="B435" s="735" t="s">
        <v>917</v>
      </c>
      <c r="C435" s="736"/>
      <c r="D435" s="737"/>
      <c r="E435" s="743" t="e">
        <f>SUM(#REF!)</f>
        <v>#REF!</v>
      </c>
      <c r="F435" s="18"/>
      <c r="H435" s="747">
        <f>SUM(H396+H398+H400+H429)</f>
        <v>4209680</v>
      </c>
      <c r="I435" s="747">
        <f>SUM(I396+I398+I400+I429+I434)</f>
        <v>565463</v>
      </c>
      <c r="J435" s="785">
        <f>J429+J434</f>
        <v>4775143</v>
      </c>
      <c r="K435" s="714">
        <f>+K429+K434</f>
        <v>4775143</v>
      </c>
      <c r="L435" s="699">
        <v>1</v>
      </c>
    </row>
    <row r="436" spans="1:12" x14ac:dyDescent="0.25">
      <c r="A436" s="698"/>
      <c r="B436" s="738"/>
      <c r="C436" s="739"/>
      <c r="D436" s="740"/>
      <c r="E436" s="743"/>
      <c r="F436" s="18"/>
      <c r="H436" s="747"/>
      <c r="I436" s="747"/>
      <c r="J436" s="786"/>
      <c r="K436" s="715"/>
      <c r="L436" s="700"/>
    </row>
    <row r="437" spans="1:12" ht="17.399999999999999" x14ac:dyDescent="0.3">
      <c r="A437" s="272"/>
      <c r="B437" s="67"/>
      <c r="C437" s="18"/>
      <c r="E437" s="63"/>
      <c r="F437" s="18"/>
      <c r="H437" s="565"/>
      <c r="I437" s="460"/>
      <c r="J437" s="460"/>
    </row>
    <row r="438" spans="1:12" ht="17.399999999999999" x14ac:dyDescent="0.3">
      <c r="A438" s="272"/>
      <c r="B438" s="67"/>
      <c r="C438" s="18"/>
      <c r="D438" s="19" t="s">
        <v>123</v>
      </c>
      <c r="E438" s="21"/>
      <c r="F438" s="18"/>
      <c r="H438" s="461"/>
      <c r="I438" s="460"/>
      <c r="J438" s="460"/>
    </row>
    <row r="439" spans="1:12" ht="17.399999999999999" x14ac:dyDescent="0.3">
      <c r="A439" s="272"/>
      <c r="B439" s="67"/>
      <c r="C439" s="18"/>
      <c r="D439" s="19" t="s">
        <v>918</v>
      </c>
      <c r="E439" s="21"/>
      <c r="F439" s="18"/>
      <c r="H439" s="461"/>
      <c r="I439" s="460"/>
      <c r="J439" s="460"/>
    </row>
    <row r="440" spans="1:12" ht="17.399999999999999" x14ac:dyDescent="0.3">
      <c r="A440" s="272"/>
      <c r="B440" s="67"/>
      <c r="C440" s="18"/>
      <c r="D440" s="19"/>
      <c r="E440" s="22"/>
      <c r="F440" s="18">
        <v>38115</v>
      </c>
      <c r="H440" s="464"/>
      <c r="I440" s="460"/>
      <c r="J440" s="460"/>
    </row>
    <row r="441" spans="1:12" ht="17.399999999999999" x14ac:dyDescent="0.3">
      <c r="A441" s="697" t="s">
        <v>869</v>
      </c>
      <c r="B441" s="628" t="s">
        <v>1</v>
      </c>
      <c r="C441" s="628"/>
      <c r="D441" s="13" t="s">
        <v>306</v>
      </c>
      <c r="E441" s="24" t="s">
        <v>3</v>
      </c>
      <c r="F441" s="18">
        <v>511112</v>
      </c>
      <c r="H441" s="413" t="s">
        <v>3</v>
      </c>
      <c r="I441" s="414" t="s">
        <v>4</v>
      </c>
      <c r="J441" s="414" t="s">
        <v>5</v>
      </c>
      <c r="K441" s="415" t="s">
        <v>6</v>
      </c>
      <c r="L441" s="591" t="s">
        <v>7</v>
      </c>
    </row>
    <row r="442" spans="1:12" ht="17.399999999999999" x14ac:dyDescent="0.3">
      <c r="A442" s="698"/>
      <c r="B442" s="628" t="s">
        <v>37</v>
      </c>
      <c r="C442" s="628"/>
      <c r="D442" s="13" t="s">
        <v>159</v>
      </c>
      <c r="E442" s="24" t="s">
        <v>1013</v>
      </c>
      <c r="F442" s="18"/>
      <c r="H442" s="413" t="s">
        <v>1125</v>
      </c>
      <c r="I442" s="414" t="s">
        <v>1126</v>
      </c>
      <c r="J442" s="415" t="s">
        <v>1127</v>
      </c>
      <c r="K442" s="599" t="s">
        <v>360</v>
      </c>
      <c r="L442" s="208" t="s">
        <v>1315</v>
      </c>
    </row>
    <row r="443" spans="1:12" ht="17.399999999999999" x14ac:dyDescent="0.3">
      <c r="A443" s="271">
        <v>1</v>
      </c>
      <c r="B443" s="68" t="s">
        <v>302</v>
      </c>
      <c r="C443" s="23">
        <v>512</v>
      </c>
      <c r="D443" s="46" t="s">
        <v>1280</v>
      </c>
      <c r="E443" s="7">
        <v>400000</v>
      </c>
      <c r="F443" s="18">
        <v>38115</v>
      </c>
      <c r="H443" s="416"/>
      <c r="I443" s="417"/>
      <c r="J443" s="417"/>
      <c r="K443" s="599"/>
      <c r="L443" s="208"/>
    </row>
    <row r="444" spans="1:12" ht="17.399999999999999" x14ac:dyDescent="0.3">
      <c r="A444" s="271">
        <v>2</v>
      </c>
      <c r="B444" s="68" t="s">
        <v>302</v>
      </c>
      <c r="C444" s="23">
        <v>512</v>
      </c>
      <c r="D444" s="46" t="s">
        <v>1026</v>
      </c>
      <c r="E444" s="7"/>
      <c r="F444" s="18"/>
      <c r="H444" s="416">
        <v>750000</v>
      </c>
      <c r="I444" s="417"/>
      <c r="J444" s="417">
        <f>SUM(H444:I444)</f>
        <v>750000</v>
      </c>
      <c r="K444" s="599"/>
      <c r="L444" s="208"/>
    </row>
    <row r="445" spans="1:12" ht="17.399999999999999" x14ac:dyDescent="0.3">
      <c r="A445" s="271">
        <v>3</v>
      </c>
      <c r="B445" s="68" t="s">
        <v>302</v>
      </c>
      <c r="C445" s="23">
        <v>512</v>
      </c>
      <c r="D445" s="46" t="s">
        <v>1281</v>
      </c>
      <c r="E445" s="7"/>
      <c r="F445" s="18"/>
      <c r="H445" s="416">
        <v>750000</v>
      </c>
      <c r="I445" s="417"/>
      <c r="J445" s="417">
        <f t="shared" ref="J445:J455" si="18">SUM(H445:I445)</f>
        <v>750000</v>
      </c>
      <c r="K445" s="599"/>
      <c r="L445" s="208"/>
    </row>
    <row r="446" spans="1:12" ht="17.399999999999999" x14ac:dyDescent="0.3">
      <c r="A446" s="271">
        <v>4</v>
      </c>
      <c r="B446" s="68" t="s">
        <v>302</v>
      </c>
      <c r="C446" s="23">
        <v>512</v>
      </c>
      <c r="D446" s="46" t="s">
        <v>1282</v>
      </c>
      <c r="E446" s="7"/>
      <c r="F446" s="18"/>
      <c r="H446" s="416">
        <v>250000</v>
      </c>
      <c r="I446" s="417"/>
      <c r="J446" s="417">
        <f t="shared" si="18"/>
        <v>250000</v>
      </c>
      <c r="K446" s="599"/>
      <c r="L446" s="208"/>
    </row>
    <row r="447" spans="1:12" ht="17.399999999999999" x14ac:dyDescent="0.3">
      <c r="A447" s="271">
        <v>5</v>
      </c>
      <c r="B447" s="68" t="s">
        <v>302</v>
      </c>
      <c r="C447" s="23">
        <v>512</v>
      </c>
      <c r="D447" s="46" t="s">
        <v>1283</v>
      </c>
      <c r="E447" s="7"/>
      <c r="F447" s="18"/>
      <c r="H447" s="416">
        <v>67000</v>
      </c>
      <c r="I447" s="417"/>
      <c r="J447" s="417">
        <f t="shared" si="18"/>
        <v>67000</v>
      </c>
      <c r="K447" s="599"/>
      <c r="L447" s="208"/>
    </row>
    <row r="448" spans="1:12" ht="17.399999999999999" x14ac:dyDescent="0.3">
      <c r="A448" s="271">
        <v>6</v>
      </c>
      <c r="B448" s="68" t="s">
        <v>302</v>
      </c>
      <c r="C448" s="23">
        <v>512</v>
      </c>
      <c r="D448" s="46" t="s">
        <v>1284</v>
      </c>
      <c r="E448" s="7"/>
      <c r="F448" s="18"/>
      <c r="H448" s="416">
        <v>70000</v>
      </c>
      <c r="I448" s="417"/>
      <c r="J448" s="417">
        <f t="shared" si="18"/>
        <v>70000</v>
      </c>
      <c r="K448" s="599"/>
      <c r="L448" s="208"/>
    </row>
    <row r="449" spans="1:12" ht="17.399999999999999" x14ac:dyDescent="0.3">
      <c r="A449" s="271">
        <v>7</v>
      </c>
      <c r="B449" s="68" t="s">
        <v>302</v>
      </c>
      <c r="C449" s="23">
        <v>512</v>
      </c>
      <c r="D449" s="46" t="s">
        <v>1285</v>
      </c>
      <c r="E449" s="7"/>
      <c r="F449" s="18"/>
      <c r="H449" s="416">
        <v>200000</v>
      </c>
      <c r="I449" s="417"/>
      <c r="J449" s="417">
        <f t="shared" si="18"/>
        <v>200000</v>
      </c>
      <c r="K449" s="599"/>
      <c r="L449" s="208"/>
    </row>
    <row r="450" spans="1:12" ht="17.399999999999999" x14ac:dyDescent="0.3">
      <c r="A450" s="271">
        <v>8</v>
      </c>
      <c r="B450" s="68" t="s">
        <v>302</v>
      </c>
      <c r="C450" s="23">
        <v>512</v>
      </c>
      <c r="D450" s="46" t="s">
        <v>1286</v>
      </c>
      <c r="E450" s="7">
        <v>350000</v>
      </c>
      <c r="F450" s="18">
        <v>38115</v>
      </c>
      <c r="H450" s="416"/>
      <c r="I450" s="417">
        <v>340000</v>
      </c>
      <c r="J450" s="417">
        <f t="shared" si="18"/>
        <v>340000</v>
      </c>
      <c r="K450" s="599"/>
      <c r="L450" s="208"/>
    </row>
    <row r="451" spans="1:12" ht="17.399999999999999" x14ac:dyDescent="0.3">
      <c r="A451" s="271">
        <v>9</v>
      </c>
      <c r="B451" s="68" t="s">
        <v>302</v>
      </c>
      <c r="C451" s="23">
        <v>512</v>
      </c>
      <c r="D451" s="46" t="s">
        <v>1287</v>
      </c>
      <c r="E451" s="103"/>
      <c r="F451" s="18"/>
      <c r="H451" s="566">
        <v>100000</v>
      </c>
      <c r="I451" s="417"/>
      <c r="J451" s="417">
        <f t="shared" si="18"/>
        <v>100000</v>
      </c>
      <c r="K451" s="599"/>
      <c r="L451" s="208"/>
    </row>
    <row r="452" spans="1:12" ht="17.399999999999999" x14ac:dyDescent="0.3">
      <c r="A452" s="271">
        <v>10</v>
      </c>
      <c r="B452" s="68" t="s">
        <v>302</v>
      </c>
      <c r="C452" s="23">
        <v>512</v>
      </c>
      <c r="D452" s="46" t="s">
        <v>1288</v>
      </c>
      <c r="E452" s="103"/>
      <c r="F452" s="18"/>
      <c r="H452" s="566">
        <v>1200000</v>
      </c>
      <c r="I452" s="417">
        <v>900000</v>
      </c>
      <c r="J452" s="417">
        <f t="shared" si="18"/>
        <v>2100000</v>
      </c>
      <c r="K452" s="599"/>
      <c r="L452" s="208"/>
    </row>
    <row r="453" spans="1:12" ht="17.399999999999999" x14ac:dyDescent="0.3">
      <c r="A453" s="271">
        <v>11</v>
      </c>
      <c r="B453" s="68" t="s">
        <v>302</v>
      </c>
      <c r="C453" s="23">
        <v>512</v>
      </c>
      <c r="D453" s="46" t="s">
        <v>1289</v>
      </c>
      <c r="E453" s="103"/>
      <c r="F453" s="18"/>
      <c r="H453" s="566"/>
      <c r="I453" s="417">
        <v>100000</v>
      </c>
      <c r="J453" s="417">
        <f t="shared" si="18"/>
        <v>100000</v>
      </c>
      <c r="K453" s="599"/>
      <c r="L453" s="208"/>
    </row>
    <row r="454" spans="1:12" ht="17.399999999999999" x14ac:dyDescent="0.3">
      <c r="A454" s="271">
        <v>12</v>
      </c>
      <c r="B454" s="68"/>
      <c r="C454" s="23">
        <v>512</v>
      </c>
      <c r="D454" s="46" t="s">
        <v>1290</v>
      </c>
      <c r="E454" s="103"/>
      <c r="F454" s="18"/>
      <c r="H454" s="566"/>
      <c r="I454" s="417">
        <v>100000</v>
      </c>
      <c r="J454" s="417">
        <f t="shared" si="18"/>
        <v>100000</v>
      </c>
      <c r="K454" s="599"/>
      <c r="L454" s="208"/>
    </row>
    <row r="455" spans="1:12" ht="17.399999999999999" x14ac:dyDescent="0.3">
      <c r="A455" s="271">
        <v>13</v>
      </c>
      <c r="B455" s="68" t="s">
        <v>302</v>
      </c>
      <c r="C455" s="23">
        <v>512</v>
      </c>
      <c r="D455" s="46" t="s">
        <v>1291</v>
      </c>
      <c r="E455" s="103"/>
      <c r="F455" s="18"/>
      <c r="H455" s="566"/>
      <c r="I455" s="417">
        <v>2500000</v>
      </c>
      <c r="J455" s="417">
        <f t="shared" si="18"/>
        <v>2500000</v>
      </c>
      <c r="K455" s="599"/>
      <c r="L455" s="208"/>
    </row>
    <row r="456" spans="1:12" ht="17.399999999999999" x14ac:dyDescent="0.3">
      <c r="A456" s="271">
        <v>14</v>
      </c>
      <c r="B456" s="68"/>
      <c r="C456" s="23">
        <v>512</v>
      </c>
      <c r="D456" s="46" t="s">
        <v>67</v>
      </c>
      <c r="E456" s="103"/>
      <c r="F456" s="18"/>
      <c r="H456" s="566"/>
      <c r="I456" s="417">
        <v>68524</v>
      </c>
      <c r="J456" s="417">
        <v>68524</v>
      </c>
      <c r="K456" s="599"/>
      <c r="L456" s="208"/>
    </row>
    <row r="457" spans="1:12" ht="17.399999999999999" x14ac:dyDescent="0.3">
      <c r="A457" s="271">
        <v>15</v>
      </c>
      <c r="B457" s="68" t="s">
        <v>302</v>
      </c>
      <c r="C457" s="29">
        <v>5</v>
      </c>
      <c r="D457" s="49" t="s">
        <v>919</v>
      </c>
      <c r="E457" s="62">
        <f>SUM(E443:E450)</f>
        <v>750000</v>
      </c>
      <c r="F457" s="18"/>
      <c r="H457" s="544">
        <f>SUM(H444:H455)</f>
        <v>3387000</v>
      </c>
      <c r="I457" s="423">
        <f>J457-H457</f>
        <v>2961524</v>
      </c>
      <c r="J457" s="423">
        <v>6348524</v>
      </c>
      <c r="K457" s="600">
        <v>6348524</v>
      </c>
      <c r="L457" s="592">
        <v>1</v>
      </c>
    </row>
    <row r="458" spans="1:12" x14ac:dyDescent="0.25">
      <c r="A458" s="697">
        <v>16</v>
      </c>
      <c r="B458" s="567" t="s">
        <v>920</v>
      </c>
      <c r="C458" s="266"/>
      <c r="D458" s="267"/>
      <c r="E458" s="743">
        <f>SUM(E443:E450)</f>
        <v>750000</v>
      </c>
      <c r="F458" s="18"/>
      <c r="H458" s="744">
        <f>H457</f>
        <v>3387000</v>
      </c>
      <c r="I458" s="718">
        <f>I457</f>
        <v>2961524</v>
      </c>
      <c r="J458" s="718">
        <f>SUM(H458:I458)</f>
        <v>6348524</v>
      </c>
      <c r="K458" s="714">
        <v>6348524</v>
      </c>
      <c r="L458" s="695">
        <v>1</v>
      </c>
    </row>
    <row r="459" spans="1:12" x14ac:dyDescent="0.25">
      <c r="A459" s="698"/>
      <c r="B459" s="268"/>
      <c r="C459" s="269"/>
      <c r="D459" s="270"/>
      <c r="E459" s="743"/>
      <c r="F459" s="18"/>
      <c r="H459" s="744"/>
      <c r="I459" s="718"/>
      <c r="J459" s="718"/>
      <c r="K459" s="715"/>
      <c r="L459" s="696"/>
    </row>
    <row r="460" spans="1:12" ht="17.399999999999999" x14ac:dyDescent="0.3">
      <c r="A460" s="272"/>
      <c r="B460" s="67"/>
      <c r="C460" s="18"/>
      <c r="E460" s="63"/>
      <c r="F460" s="18"/>
      <c r="H460" s="565"/>
      <c r="I460" s="460"/>
      <c r="J460" s="460"/>
    </row>
    <row r="461" spans="1:12" ht="17.399999999999999" x14ac:dyDescent="0.3">
      <c r="A461" s="272"/>
      <c r="B461" s="67"/>
      <c r="C461" s="18"/>
      <c r="E461" s="63"/>
      <c r="F461" s="18"/>
      <c r="H461" s="565"/>
      <c r="I461" s="460"/>
      <c r="J461" s="460"/>
    </row>
    <row r="462" spans="1:12" ht="17.399999999999999" x14ac:dyDescent="0.3">
      <c r="A462" s="272"/>
      <c r="B462" s="67"/>
      <c r="C462" s="18"/>
      <c r="D462" s="19" t="s">
        <v>1292</v>
      </c>
      <c r="E462" s="63"/>
      <c r="F462" s="18"/>
      <c r="H462" s="565"/>
      <c r="I462" s="460"/>
      <c r="J462" s="460"/>
    </row>
    <row r="463" spans="1:12" ht="17.399999999999999" x14ac:dyDescent="0.3">
      <c r="A463" s="272"/>
      <c r="B463" s="67"/>
      <c r="C463" s="18"/>
      <c r="D463" s="19" t="s">
        <v>1293</v>
      </c>
      <c r="E463" s="63"/>
      <c r="F463" s="18"/>
      <c r="H463" s="565"/>
      <c r="I463" s="460"/>
      <c r="J463" s="460"/>
    </row>
    <row r="464" spans="1:12" ht="17.399999999999999" x14ac:dyDescent="0.3">
      <c r="A464" s="697" t="s">
        <v>869</v>
      </c>
      <c r="B464" s="628" t="s">
        <v>1</v>
      </c>
      <c r="C464" s="628"/>
      <c r="D464" s="13" t="s">
        <v>306</v>
      </c>
      <c r="E464" s="24" t="s">
        <v>3</v>
      </c>
      <c r="F464" s="18">
        <v>511112</v>
      </c>
      <c r="H464" s="413" t="s">
        <v>3</v>
      </c>
      <c r="I464" s="414" t="s">
        <v>4</v>
      </c>
      <c r="J464" s="414" t="s">
        <v>5</v>
      </c>
    </row>
    <row r="465" spans="1:10" ht="17.399999999999999" x14ac:dyDescent="0.3">
      <c r="A465" s="698"/>
      <c r="B465" s="628" t="s">
        <v>37</v>
      </c>
      <c r="C465" s="625"/>
      <c r="D465" s="273" t="s">
        <v>159</v>
      </c>
      <c r="E465" s="568" t="s">
        <v>1013</v>
      </c>
      <c r="F465" s="18"/>
      <c r="H465" s="413" t="s">
        <v>1125</v>
      </c>
      <c r="I465" s="414" t="s">
        <v>1126</v>
      </c>
      <c r="J465" s="415" t="s">
        <v>1127</v>
      </c>
    </row>
    <row r="466" spans="1:10" ht="17.399999999999999" x14ac:dyDescent="0.3">
      <c r="A466" s="272">
        <v>1</v>
      </c>
      <c r="B466" s="68" t="s">
        <v>302</v>
      </c>
      <c r="C466" s="23">
        <v>562</v>
      </c>
      <c r="D466" s="117" t="s">
        <v>1294</v>
      </c>
      <c r="E466" s="296"/>
      <c r="F466" s="23"/>
      <c r="G466" s="117"/>
      <c r="H466" s="569"/>
      <c r="I466" s="417"/>
      <c r="J466" s="417"/>
    </row>
    <row r="467" spans="1:10" ht="17.399999999999999" x14ac:dyDescent="0.3">
      <c r="A467" s="272">
        <v>2</v>
      </c>
      <c r="B467" s="68" t="s">
        <v>302</v>
      </c>
      <c r="C467" s="23">
        <v>567</v>
      </c>
      <c r="D467" s="117" t="s">
        <v>937</v>
      </c>
      <c r="E467" s="296"/>
      <c r="F467" s="23"/>
      <c r="G467" s="117"/>
      <c r="H467" s="569"/>
      <c r="I467" s="417"/>
      <c r="J467" s="417"/>
    </row>
    <row r="468" spans="1:10" ht="17.399999999999999" x14ac:dyDescent="0.3">
      <c r="A468" s="271">
        <v>3</v>
      </c>
      <c r="B468" s="68" t="s">
        <v>302</v>
      </c>
      <c r="C468" s="570">
        <v>56</v>
      </c>
      <c r="D468" s="571" t="s">
        <v>916</v>
      </c>
      <c r="E468" s="572">
        <f>SUM(E459:E466)</f>
        <v>0</v>
      </c>
      <c r="F468" s="18"/>
      <c r="H468" s="573"/>
      <c r="I468" s="423"/>
      <c r="J468" s="423"/>
    </row>
    <row r="469" spans="1:10" x14ac:dyDescent="0.25">
      <c r="A469" s="697">
        <v>4</v>
      </c>
      <c r="B469" s="567" t="s">
        <v>920</v>
      </c>
      <c r="C469" s="266"/>
      <c r="D469" s="267"/>
      <c r="E469" s="743">
        <f>SUM(E459:E466)</f>
        <v>0</v>
      </c>
      <c r="F469" s="18"/>
      <c r="H469" s="744">
        <f>SUM(H468)</f>
        <v>0</v>
      </c>
      <c r="I469" s="752"/>
      <c r="J469" s="752"/>
    </row>
    <row r="470" spans="1:10" x14ac:dyDescent="0.25">
      <c r="A470" s="698"/>
      <c r="B470" s="268"/>
      <c r="C470" s="269"/>
      <c r="D470" s="270"/>
      <c r="E470" s="743"/>
      <c r="F470" s="18"/>
      <c r="H470" s="744"/>
      <c r="I470" s="753"/>
      <c r="J470" s="753"/>
    </row>
    <row r="471" spans="1:10" ht="17.399999999999999" x14ac:dyDescent="0.3">
      <c r="A471" s="272"/>
      <c r="B471" s="67"/>
      <c r="C471" s="18"/>
      <c r="E471" s="63"/>
      <c r="F471" s="18"/>
      <c r="H471" s="565"/>
      <c r="I471" s="460"/>
      <c r="J471" s="460"/>
    </row>
    <row r="472" spans="1:10" ht="17.399999999999999" x14ac:dyDescent="0.3">
      <c r="A472" s="272"/>
      <c r="B472" s="67"/>
      <c r="C472" s="18"/>
      <c r="E472" s="63"/>
      <c r="F472" s="18"/>
      <c r="H472" s="565"/>
      <c r="I472" s="460"/>
      <c r="J472" s="460"/>
    </row>
    <row r="473" spans="1:10" ht="17.399999999999999" x14ac:dyDescent="0.3">
      <c r="A473" s="272"/>
      <c r="B473" s="67"/>
      <c r="C473" s="18"/>
      <c r="E473" s="63"/>
      <c r="F473" s="18"/>
      <c r="H473" s="565"/>
      <c r="I473" s="460"/>
      <c r="J473" s="460"/>
    </row>
    <row r="474" spans="1:10" ht="17.399999999999999" x14ac:dyDescent="0.3">
      <c r="A474" s="272"/>
      <c r="B474" s="67"/>
      <c r="C474" s="18"/>
      <c r="D474" s="19" t="s">
        <v>120</v>
      </c>
      <c r="E474" s="21"/>
      <c r="F474" s="18"/>
      <c r="H474" s="461"/>
      <c r="I474" s="460"/>
      <c r="J474" s="460"/>
    </row>
    <row r="475" spans="1:10" ht="17.399999999999999" x14ac:dyDescent="0.3">
      <c r="A475" s="272"/>
      <c r="B475" s="67"/>
      <c r="C475" s="18"/>
      <c r="D475" s="19" t="s">
        <v>121</v>
      </c>
      <c r="E475" s="21"/>
      <c r="F475" s="18"/>
      <c r="H475" s="461"/>
      <c r="I475" s="460"/>
      <c r="J475" s="460"/>
    </row>
    <row r="476" spans="1:10" ht="17.399999999999999" x14ac:dyDescent="0.3">
      <c r="A476" s="272"/>
      <c r="B476" s="67"/>
      <c r="C476" s="18"/>
      <c r="D476" s="19"/>
      <c r="E476" s="22"/>
      <c r="F476" s="18">
        <v>583119</v>
      </c>
      <c r="H476" s="464"/>
      <c r="I476" s="460"/>
      <c r="J476" s="460"/>
    </row>
    <row r="477" spans="1:10" ht="17.399999999999999" x14ac:dyDescent="0.3">
      <c r="A477" s="697" t="s">
        <v>869</v>
      </c>
      <c r="B477" s="628" t="s">
        <v>1</v>
      </c>
      <c r="C477" s="628"/>
      <c r="D477" s="13" t="s">
        <v>306</v>
      </c>
      <c r="E477" s="24" t="s">
        <v>3</v>
      </c>
      <c r="F477" s="18">
        <v>511112</v>
      </c>
      <c r="H477" s="413" t="s">
        <v>3</v>
      </c>
      <c r="I477" s="414" t="s">
        <v>4</v>
      </c>
      <c r="J477" s="414" t="s">
        <v>5</v>
      </c>
    </row>
    <row r="478" spans="1:10" ht="17.399999999999999" x14ac:dyDescent="0.3">
      <c r="A478" s="698"/>
      <c r="B478" s="628" t="s">
        <v>37</v>
      </c>
      <c r="C478" s="628"/>
      <c r="D478" s="13" t="s">
        <v>159</v>
      </c>
      <c r="E478" s="24" t="s">
        <v>1013</v>
      </c>
      <c r="F478" s="18"/>
      <c r="H478" s="413" t="s">
        <v>1125</v>
      </c>
      <c r="I478" s="414" t="s">
        <v>1126</v>
      </c>
      <c r="J478" s="415" t="s">
        <v>1127</v>
      </c>
    </row>
    <row r="479" spans="1:10" ht="17.399999999999999" x14ac:dyDescent="0.3">
      <c r="A479" s="271">
        <v>1</v>
      </c>
      <c r="B479" s="68" t="s">
        <v>302</v>
      </c>
      <c r="C479" s="23">
        <v>47</v>
      </c>
      <c r="D479" s="46" t="s">
        <v>122</v>
      </c>
      <c r="E479" s="7">
        <v>250000</v>
      </c>
      <c r="F479" s="18"/>
      <c r="H479" s="465">
        <v>50000</v>
      </c>
      <c r="I479" s="417">
        <v>-50000</v>
      </c>
      <c r="J479" s="417">
        <f>SUM(H479:I479)</f>
        <v>0</v>
      </c>
    </row>
    <row r="480" spans="1:10" ht="17.399999999999999" x14ac:dyDescent="0.3">
      <c r="A480" s="271">
        <v>2</v>
      </c>
      <c r="B480" s="68" t="s">
        <v>302</v>
      </c>
      <c r="C480" s="29">
        <v>4</v>
      </c>
      <c r="D480" s="49" t="s">
        <v>921</v>
      </c>
      <c r="E480" s="62">
        <f>SUM(E479:E479)</f>
        <v>250000</v>
      </c>
      <c r="F480" s="18"/>
      <c r="H480" s="544">
        <f>SUM(H479:H479)</f>
        <v>50000</v>
      </c>
      <c r="I480" s="423">
        <f>I479</f>
        <v>-50000</v>
      </c>
      <c r="J480" s="423">
        <f>SUM(H480:I480)</f>
        <v>0</v>
      </c>
    </row>
    <row r="481" spans="1:17" x14ac:dyDescent="0.25">
      <c r="A481" s="697">
        <v>3</v>
      </c>
      <c r="B481" s="567" t="s">
        <v>888</v>
      </c>
      <c r="C481" s="266"/>
      <c r="D481" s="267"/>
      <c r="E481" s="772">
        <f>SUM(E479:E479)</f>
        <v>250000</v>
      </c>
      <c r="F481" s="18"/>
      <c r="H481" s="719">
        <f>SUM(H479:H479)</f>
        <v>50000</v>
      </c>
      <c r="I481" s="718">
        <f>I480</f>
        <v>-50000</v>
      </c>
      <c r="J481" s="787">
        <f>SUM(H481:I481)</f>
        <v>0</v>
      </c>
    </row>
    <row r="482" spans="1:17" x14ac:dyDescent="0.25">
      <c r="A482" s="698"/>
      <c r="B482" s="268"/>
      <c r="C482" s="269"/>
      <c r="D482" s="270"/>
      <c r="E482" s="756"/>
      <c r="F482" s="18"/>
      <c r="H482" s="720"/>
      <c r="I482" s="718"/>
      <c r="J482" s="787"/>
    </row>
    <row r="483" spans="1:17" ht="17.399999999999999" x14ac:dyDescent="0.3">
      <c r="A483" s="272"/>
      <c r="B483" s="67"/>
      <c r="C483" s="42"/>
      <c r="D483" s="43"/>
      <c r="E483" s="51"/>
      <c r="F483" s="36"/>
      <c r="G483" s="45"/>
      <c r="H483" s="466"/>
      <c r="I483" s="460"/>
      <c r="J483" s="460"/>
    </row>
    <row r="484" spans="1:17" ht="17.399999999999999" x14ac:dyDescent="0.3">
      <c r="A484" s="272"/>
      <c r="B484" s="67"/>
      <c r="C484" s="18"/>
      <c r="E484" s="63"/>
      <c r="F484" s="18"/>
      <c r="H484" s="565"/>
      <c r="I484" s="460"/>
      <c r="J484" s="460"/>
    </row>
    <row r="485" spans="1:17" ht="17.399999999999999" x14ac:dyDescent="0.3">
      <c r="A485" s="272"/>
      <c r="B485" s="67"/>
      <c r="C485" s="18"/>
      <c r="D485" s="19" t="s">
        <v>922</v>
      </c>
      <c r="E485" s="20"/>
      <c r="F485" s="18"/>
      <c r="H485" s="464"/>
      <c r="I485" s="460"/>
      <c r="J485" s="460"/>
    </row>
    <row r="486" spans="1:17" ht="17.399999999999999" x14ac:dyDescent="0.3">
      <c r="A486" s="272"/>
      <c r="B486" s="67"/>
      <c r="C486" s="18"/>
      <c r="D486" s="19" t="s">
        <v>1295</v>
      </c>
      <c r="E486" s="21"/>
      <c r="F486" s="18" t="s">
        <v>1192</v>
      </c>
      <c r="H486" s="461"/>
      <c r="I486" s="460"/>
      <c r="J486" s="460"/>
    </row>
    <row r="487" spans="1:17" ht="17.399999999999999" x14ac:dyDescent="0.3">
      <c r="A487" s="272"/>
      <c r="B487" s="67"/>
      <c r="C487" s="18"/>
      <c r="D487" s="16"/>
      <c r="E487" s="22"/>
      <c r="F487" s="18"/>
      <c r="G487" s="18"/>
      <c r="H487" s="464"/>
      <c r="I487" s="460"/>
      <c r="J487" s="460"/>
    </row>
    <row r="488" spans="1:17" ht="17.399999999999999" x14ac:dyDescent="0.3">
      <c r="A488" s="697" t="s">
        <v>869</v>
      </c>
      <c r="B488" s="628" t="s">
        <v>1</v>
      </c>
      <c r="C488" s="628"/>
      <c r="D488" s="13" t="s">
        <v>306</v>
      </c>
      <c r="E488" s="24" t="s">
        <v>3</v>
      </c>
      <c r="F488" s="18">
        <v>511112</v>
      </c>
      <c r="H488" s="413" t="s">
        <v>3</v>
      </c>
      <c r="I488" s="414" t="s">
        <v>4</v>
      </c>
      <c r="J488" s="414" t="s">
        <v>5</v>
      </c>
      <c r="K488" s="415" t="s">
        <v>6</v>
      </c>
      <c r="L488" s="591" t="s">
        <v>7</v>
      </c>
    </row>
    <row r="489" spans="1:17" ht="17.399999999999999" x14ac:dyDescent="0.3">
      <c r="A489" s="698"/>
      <c r="B489" s="628" t="s">
        <v>37</v>
      </c>
      <c r="C489" s="628"/>
      <c r="D489" s="13" t="s">
        <v>159</v>
      </c>
      <c r="E489" s="24" t="s">
        <v>1013</v>
      </c>
      <c r="F489" s="18"/>
      <c r="H489" s="413" t="s">
        <v>1125</v>
      </c>
      <c r="I489" s="414" t="s">
        <v>1126</v>
      </c>
      <c r="J489" s="415" t="s">
        <v>1127</v>
      </c>
      <c r="K489" s="599" t="s">
        <v>360</v>
      </c>
      <c r="L489" s="208" t="s">
        <v>1315</v>
      </c>
    </row>
    <row r="490" spans="1:17" ht="17.399999999999999" x14ac:dyDescent="0.3">
      <c r="A490" s="196">
        <v>1</v>
      </c>
      <c r="B490" s="68" t="s">
        <v>302</v>
      </c>
      <c r="C490" s="23">
        <v>1101</v>
      </c>
      <c r="D490" s="11" t="s">
        <v>1027</v>
      </c>
      <c r="E490" s="24"/>
      <c r="F490" s="18"/>
      <c r="H490" s="574">
        <v>1513500</v>
      </c>
      <c r="I490" s="417">
        <f>J490-H490</f>
        <v>728950</v>
      </c>
      <c r="J490" s="417">
        <v>2242450</v>
      </c>
      <c r="K490" s="599">
        <f>2142750+67900+31800</f>
        <v>2242450</v>
      </c>
      <c r="L490" s="208">
        <v>1</v>
      </c>
    </row>
    <row r="491" spans="1:17" ht="17.399999999999999" x14ac:dyDescent="0.3">
      <c r="A491" s="271">
        <v>2</v>
      </c>
      <c r="B491" s="68" t="s">
        <v>302</v>
      </c>
      <c r="C491" s="23">
        <v>1101</v>
      </c>
      <c r="D491" s="32" t="s">
        <v>48</v>
      </c>
      <c r="E491" s="537">
        <v>1220000</v>
      </c>
      <c r="F491" s="18"/>
      <c r="H491" s="540">
        <v>756750</v>
      </c>
      <c r="I491" s="417">
        <f t="shared" ref="I491:I497" si="19">J491-H491</f>
        <v>-756750</v>
      </c>
      <c r="J491" s="417"/>
      <c r="K491" s="599"/>
      <c r="L491" s="208"/>
    </row>
    <row r="492" spans="1:17" ht="17.399999999999999" x14ac:dyDescent="0.3">
      <c r="A492" s="196">
        <v>3</v>
      </c>
      <c r="B492" s="68" t="s">
        <v>302</v>
      </c>
      <c r="C492" s="23">
        <v>1103</v>
      </c>
      <c r="D492" s="11" t="s">
        <v>1296</v>
      </c>
      <c r="E492" s="537"/>
      <c r="F492" s="18"/>
      <c r="H492" s="540">
        <v>150000</v>
      </c>
      <c r="I492" s="417">
        <f t="shared" si="19"/>
        <v>0</v>
      </c>
      <c r="J492" s="417">
        <v>150000</v>
      </c>
      <c r="K492" s="599">
        <v>150000</v>
      </c>
      <c r="L492" s="208">
        <v>1</v>
      </c>
    </row>
    <row r="493" spans="1:17" ht="17.399999999999999" x14ac:dyDescent="0.3">
      <c r="A493" s="271">
        <v>4</v>
      </c>
      <c r="B493" s="68" t="s">
        <v>302</v>
      </c>
      <c r="C493" s="23">
        <v>1107</v>
      </c>
      <c r="D493" s="32" t="s">
        <v>1297</v>
      </c>
      <c r="E493" s="537">
        <v>60000</v>
      </c>
      <c r="F493" s="18"/>
      <c r="H493" s="540">
        <v>150000</v>
      </c>
      <c r="I493" s="417">
        <f t="shared" si="19"/>
        <v>-8334</v>
      </c>
      <c r="J493" s="417">
        <v>141666</v>
      </c>
      <c r="K493" s="599">
        <v>141666</v>
      </c>
      <c r="L493" s="208">
        <v>1</v>
      </c>
    </row>
    <row r="494" spans="1:17" ht="17.399999999999999" x14ac:dyDescent="0.3">
      <c r="A494" s="196">
        <v>5</v>
      </c>
      <c r="B494" s="68" t="s">
        <v>302</v>
      </c>
      <c r="C494" s="23">
        <v>1110</v>
      </c>
      <c r="D494" s="32" t="s">
        <v>49</v>
      </c>
      <c r="E494" s="537">
        <v>12000</v>
      </c>
      <c r="F494" s="18"/>
      <c r="H494" s="540">
        <v>24000</v>
      </c>
      <c r="I494" s="417">
        <f t="shared" si="19"/>
        <v>-1000</v>
      </c>
      <c r="J494" s="417">
        <v>23000</v>
      </c>
      <c r="K494" s="599">
        <v>23000</v>
      </c>
      <c r="L494" s="208">
        <v>1</v>
      </c>
    </row>
    <row r="495" spans="1:17" ht="17.399999999999999" x14ac:dyDescent="0.3">
      <c r="A495" s="271">
        <v>6</v>
      </c>
      <c r="B495" s="68"/>
      <c r="C495" s="23">
        <v>1113</v>
      </c>
      <c r="D495" s="32" t="s">
        <v>1298</v>
      </c>
      <c r="E495" s="537"/>
      <c r="F495" s="18"/>
      <c r="H495" s="540"/>
      <c r="I495" s="417">
        <f t="shared" si="19"/>
        <v>36429</v>
      </c>
      <c r="J495" s="417">
        <v>36429</v>
      </c>
      <c r="K495" s="599">
        <v>36429</v>
      </c>
      <c r="L495" s="208">
        <v>1</v>
      </c>
      <c r="Q495" t="s">
        <v>1317</v>
      </c>
    </row>
    <row r="496" spans="1:17" ht="17.399999999999999" x14ac:dyDescent="0.3">
      <c r="A496" s="196">
        <v>7</v>
      </c>
      <c r="B496" s="68" t="s">
        <v>302</v>
      </c>
      <c r="C496" s="29">
        <v>11</v>
      </c>
      <c r="D496" s="35" t="s">
        <v>923</v>
      </c>
      <c r="E496" s="33">
        <f>SUM(E491:E494)</f>
        <v>1292000</v>
      </c>
      <c r="F496" s="18"/>
      <c r="H496" s="539">
        <f>SUM(H490:H494)</f>
        <v>2594250</v>
      </c>
      <c r="I496" s="474">
        <f>SUM(I490:I495)</f>
        <v>-705</v>
      </c>
      <c r="J496" s="423">
        <f>SUM(H496:I496)</f>
        <v>2593545</v>
      </c>
      <c r="K496" s="600">
        <f>SUM(K490:K495)</f>
        <v>2593545</v>
      </c>
      <c r="L496" s="592">
        <v>1</v>
      </c>
    </row>
    <row r="497" spans="1:12" ht="17.399999999999999" x14ac:dyDescent="0.3">
      <c r="A497" s="271">
        <v>8</v>
      </c>
      <c r="B497" s="68" t="s">
        <v>302</v>
      </c>
      <c r="C497" s="23">
        <v>122</v>
      </c>
      <c r="D497" s="31" t="s">
        <v>1299</v>
      </c>
      <c r="E497" s="537">
        <v>213750</v>
      </c>
      <c r="F497" s="18"/>
      <c r="H497" s="540"/>
      <c r="I497" s="417">
        <f t="shared" si="19"/>
        <v>255000</v>
      </c>
      <c r="J497" s="417">
        <v>255000</v>
      </c>
      <c r="K497" s="599">
        <v>255000</v>
      </c>
      <c r="L497" s="208">
        <v>1</v>
      </c>
    </row>
    <row r="498" spans="1:12" ht="17.399999999999999" x14ac:dyDescent="0.3">
      <c r="A498" s="196">
        <v>9</v>
      </c>
      <c r="B498" s="68" t="s">
        <v>302</v>
      </c>
      <c r="C498" s="29">
        <v>12</v>
      </c>
      <c r="D498" s="35" t="s">
        <v>924</v>
      </c>
      <c r="E498" s="33">
        <f>SUM(E497)</f>
        <v>213750</v>
      </c>
      <c r="F498" s="18"/>
      <c r="H498" s="539">
        <f>SUM(H497)</f>
        <v>0</v>
      </c>
      <c r="I498" s="474">
        <f>SUM(I497)</f>
        <v>255000</v>
      </c>
      <c r="J498" s="423">
        <f>SUM(J497)</f>
        <v>255000</v>
      </c>
      <c r="K498" s="600">
        <f>SUM(K497)</f>
        <v>255000</v>
      </c>
      <c r="L498" s="592">
        <v>1</v>
      </c>
    </row>
    <row r="499" spans="1:12" ht="17.399999999999999" x14ac:dyDescent="0.3">
      <c r="A499" s="271">
        <v>10</v>
      </c>
      <c r="B499" s="68"/>
      <c r="C499" s="29"/>
      <c r="D499" s="35" t="s">
        <v>1300</v>
      </c>
      <c r="E499" s="33"/>
      <c r="F499" s="18"/>
      <c r="H499" s="539">
        <f>H496</f>
        <v>2594250</v>
      </c>
      <c r="I499" s="474">
        <f>I496+I498</f>
        <v>254295</v>
      </c>
      <c r="J499" s="423">
        <f>J496+J497</f>
        <v>2848545</v>
      </c>
      <c r="K499" s="600">
        <f>+K496+K498</f>
        <v>2848545</v>
      </c>
      <c r="L499" s="592">
        <v>1</v>
      </c>
    </row>
    <row r="500" spans="1:12" ht="17.399999999999999" x14ac:dyDescent="0.3">
      <c r="A500" s="196">
        <v>11</v>
      </c>
      <c r="B500" s="68" t="s">
        <v>302</v>
      </c>
      <c r="C500" s="23">
        <v>2</v>
      </c>
      <c r="D500" s="32" t="s">
        <v>51</v>
      </c>
      <c r="E500" s="537">
        <f>SUM(E491+E497)*0.27</f>
        <v>387112.5</v>
      </c>
      <c r="F500" s="18"/>
      <c r="H500" s="540">
        <v>507780</v>
      </c>
      <c r="I500" s="417">
        <f>J500-H500</f>
        <v>85698</v>
      </c>
      <c r="J500" s="417">
        <v>593478</v>
      </c>
      <c r="K500" s="599">
        <v>593478</v>
      </c>
      <c r="L500" s="208">
        <v>1</v>
      </c>
    </row>
    <row r="501" spans="1:12" ht="17.399999999999999" x14ac:dyDescent="0.3">
      <c r="A501" s="271">
        <v>12</v>
      </c>
      <c r="B501" s="68" t="s">
        <v>302</v>
      </c>
      <c r="C501" s="23">
        <v>2</v>
      </c>
      <c r="D501" s="32" t="s">
        <v>1028</v>
      </c>
      <c r="E501" s="537">
        <f>SUM(E493*1.19*0.14)</f>
        <v>9996.0000000000018</v>
      </c>
      <c r="F501" s="18"/>
      <c r="H501" s="540">
        <v>24990</v>
      </c>
      <c r="I501" s="417">
        <f>J501-H501</f>
        <v>-1628</v>
      </c>
      <c r="J501" s="417">
        <v>23362</v>
      </c>
      <c r="K501" s="599">
        <v>23362</v>
      </c>
      <c r="L501" s="208">
        <v>1</v>
      </c>
    </row>
    <row r="502" spans="1:12" ht="17.399999999999999" x14ac:dyDescent="0.3">
      <c r="A502" s="196">
        <v>13</v>
      </c>
      <c r="B502" s="68" t="s">
        <v>302</v>
      </c>
      <c r="C502" s="23">
        <v>2</v>
      </c>
      <c r="D502" s="32" t="s">
        <v>1029</v>
      </c>
      <c r="E502" s="537">
        <f>SUM(E493*1.19*0.16)</f>
        <v>11424</v>
      </c>
      <c r="F502" s="18"/>
      <c r="H502" s="540">
        <v>26775</v>
      </c>
      <c r="I502" s="417">
        <f>J502-H502</f>
        <v>-1742</v>
      </c>
      <c r="J502" s="417">
        <v>25033</v>
      </c>
      <c r="K502" s="599">
        <v>25033</v>
      </c>
      <c r="L502" s="208">
        <v>1</v>
      </c>
    </row>
    <row r="503" spans="1:12" ht="17.399999999999999" x14ac:dyDescent="0.3">
      <c r="A503" s="271">
        <v>14</v>
      </c>
      <c r="B503" s="68" t="s">
        <v>302</v>
      </c>
      <c r="C503" s="29">
        <v>2</v>
      </c>
      <c r="D503" s="35" t="s">
        <v>925</v>
      </c>
      <c r="E503" s="33">
        <f>SUM(E500:E502)</f>
        <v>408532.5</v>
      </c>
      <c r="F503" s="36"/>
      <c r="H503" s="539">
        <f>SUM(H500:H502)</f>
        <v>559545</v>
      </c>
      <c r="I503" s="474">
        <f>SUM(I500:I502)</f>
        <v>82328</v>
      </c>
      <c r="J503" s="423">
        <f>SUM(H503:I503)</f>
        <v>641873</v>
      </c>
      <c r="K503" s="600">
        <f>+K500+K501+K502</f>
        <v>641873</v>
      </c>
      <c r="L503" s="592">
        <v>1</v>
      </c>
    </row>
    <row r="504" spans="1:12" ht="17.399999999999999" x14ac:dyDescent="0.3">
      <c r="A504" s="196">
        <v>15</v>
      </c>
      <c r="B504" s="68" t="s">
        <v>302</v>
      </c>
      <c r="C504" s="23">
        <v>311</v>
      </c>
      <c r="D504" s="32" t="s">
        <v>53</v>
      </c>
      <c r="E504" s="537">
        <v>30000</v>
      </c>
      <c r="F504" s="18"/>
      <c r="H504" s="540">
        <v>130000</v>
      </c>
      <c r="I504" s="417">
        <f t="shared" ref="I504:I515" si="20">J504-H504</f>
        <v>-121346</v>
      </c>
      <c r="J504" s="417">
        <v>8654</v>
      </c>
      <c r="K504" s="599">
        <v>8654</v>
      </c>
      <c r="L504" s="208">
        <v>1</v>
      </c>
    </row>
    <row r="505" spans="1:12" ht="17.399999999999999" x14ac:dyDescent="0.3">
      <c r="A505" s="271">
        <v>16</v>
      </c>
      <c r="B505" s="68" t="s">
        <v>302</v>
      </c>
      <c r="C505" s="23">
        <v>312</v>
      </c>
      <c r="D505" s="37" t="s">
        <v>54</v>
      </c>
      <c r="E505" s="34">
        <v>3000</v>
      </c>
      <c r="F505" s="18"/>
      <c r="H505" s="540">
        <v>3000</v>
      </c>
      <c r="I505" s="417">
        <f t="shared" si="20"/>
        <v>-3000</v>
      </c>
      <c r="J505" s="575">
        <v>0</v>
      </c>
      <c r="K505" s="599"/>
      <c r="L505" s="208"/>
    </row>
    <row r="506" spans="1:12" ht="17.399999999999999" x14ac:dyDescent="0.3">
      <c r="A506" s="196">
        <v>17</v>
      </c>
      <c r="B506" s="68" t="s">
        <v>302</v>
      </c>
      <c r="C506" s="23">
        <v>312</v>
      </c>
      <c r="D506" s="37" t="s">
        <v>55</v>
      </c>
      <c r="E506" s="34">
        <v>20000</v>
      </c>
      <c r="F506" s="18"/>
      <c r="H506" s="540">
        <v>23622</v>
      </c>
      <c r="I506" s="417">
        <f t="shared" si="20"/>
        <v>-1311</v>
      </c>
      <c r="J506" s="575">
        <v>22311</v>
      </c>
      <c r="K506" s="599"/>
      <c r="L506" s="208"/>
    </row>
    <row r="507" spans="1:12" ht="17.399999999999999" x14ac:dyDescent="0.3">
      <c r="A507" s="271">
        <v>18</v>
      </c>
      <c r="B507" s="68" t="s">
        <v>302</v>
      </c>
      <c r="C507" s="23">
        <v>312</v>
      </c>
      <c r="D507" s="32" t="s">
        <v>56</v>
      </c>
      <c r="E507" s="537">
        <v>150000</v>
      </c>
      <c r="F507" s="18"/>
      <c r="H507" s="540">
        <v>200000</v>
      </c>
      <c r="I507" s="417">
        <f t="shared" si="20"/>
        <v>216120</v>
      </c>
      <c r="J507" s="575">
        <v>416120</v>
      </c>
      <c r="K507" s="599">
        <v>438431</v>
      </c>
      <c r="L507" s="208">
        <v>1</v>
      </c>
    </row>
    <row r="508" spans="1:12" ht="17.399999999999999" x14ac:dyDescent="0.3">
      <c r="A508" s="196">
        <v>19</v>
      </c>
      <c r="B508" s="68" t="s">
        <v>302</v>
      </c>
      <c r="C508" s="18">
        <v>312</v>
      </c>
      <c r="D508" s="28" t="s">
        <v>1025</v>
      </c>
      <c r="E508" s="18"/>
      <c r="F508" s="18"/>
      <c r="G508" s="18"/>
      <c r="H508" s="540">
        <v>70000</v>
      </c>
      <c r="I508" s="417">
        <f t="shared" si="20"/>
        <v>-70000</v>
      </c>
      <c r="J508" s="575">
        <v>0</v>
      </c>
      <c r="K508" s="599"/>
      <c r="L508" s="208"/>
    </row>
    <row r="509" spans="1:12" ht="17.399999999999999" x14ac:dyDescent="0.3">
      <c r="A509" s="271">
        <v>20</v>
      </c>
      <c r="B509" s="68" t="s">
        <v>302</v>
      </c>
      <c r="C509" s="29">
        <v>31</v>
      </c>
      <c r="D509" s="35" t="s">
        <v>926</v>
      </c>
      <c r="E509" s="33">
        <f>SUM(E504:E506)</f>
        <v>53000</v>
      </c>
      <c r="F509" s="18"/>
      <c r="H509" s="539">
        <f>SUM(H504:H508)</f>
        <v>426622</v>
      </c>
      <c r="I509" s="423">
        <f>SUM(I504:I508)</f>
        <v>20463</v>
      </c>
      <c r="J509" s="423">
        <f>SUM(H509:I509)</f>
        <v>447085</v>
      </c>
      <c r="K509" s="600">
        <f>+K504+K505+K506+K507+K508</f>
        <v>447085</v>
      </c>
      <c r="L509" s="592">
        <v>1</v>
      </c>
    </row>
    <row r="510" spans="1:12" ht="17.399999999999999" x14ac:dyDescent="0.3">
      <c r="A510" s="196">
        <v>21</v>
      </c>
      <c r="B510" s="68" t="s">
        <v>302</v>
      </c>
      <c r="C510" s="23">
        <v>332</v>
      </c>
      <c r="D510" s="32" t="s">
        <v>59</v>
      </c>
      <c r="E510" s="34">
        <v>8197139</v>
      </c>
      <c r="F510" s="18"/>
      <c r="H510" s="540">
        <v>12847406</v>
      </c>
      <c r="I510" s="417">
        <f t="shared" si="20"/>
        <v>173305</v>
      </c>
      <c r="J510" s="417">
        <v>13020711</v>
      </c>
      <c r="K510" s="599">
        <v>13020711</v>
      </c>
      <c r="L510" s="208">
        <v>1</v>
      </c>
    </row>
    <row r="511" spans="1:12" ht="17.399999999999999" x14ac:dyDescent="0.3">
      <c r="A511" s="271">
        <v>22</v>
      </c>
      <c r="B511" s="68" t="s">
        <v>302</v>
      </c>
      <c r="C511" s="23">
        <v>334</v>
      </c>
      <c r="D511" s="32" t="s">
        <v>58</v>
      </c>
      <c r="E511" s="537">
        <v>50000</v>
      </c>
      <c r="F511" s="18"/>
      <c r="H511" s="540">
        <v>90000</v>
      </c>
      <c r="I511" s="417">
        <f t="shared" si="20"/>
        <v>-90000</v>
      </c>
      <c r="J511" s="417">
        <v>0</v>
      </c>
      <c r="K511" s="599"/>
      <c r="L511" s="208"/>
    </row>
    <row r="512" spans="1:12" ht="17.399999999999999" x14ac:dyDescent="0.3">
      <c r="A512" s="196">
        <v>23</v>
      </c>
      <c r="B512" s="68"/>
      <c r="C512" s="23">
        <v>336</v>
      </c>
      <c r="D512" s="32" t="s">
        <v>1301</v>
      </c>
      <c r="E512" s="537"/>
      <c r="F512" s="18"/>
      <c r="H512" s="540"/>
      <c r="I512" s="417">
        <f t="shared" si="20"/>
        <v>3400</v>
      </c>
      <c r="J512" s="417">
        <v>3400</v>
      </c>
      <c r="K512" s="599">
        <v>3400</v>
      </c>
      <c r="L512" s="208">
        <v>1</v>
      </c>
    </row>
    <row r="513" spans="1:12" ht="17.399999999999999" x14ac:dyDescent="0.3">
      <c r="A513" s="271">
        <v>24</v>
      </c>
      <c r="B513" s="68" t="s">
        <v>302</v>
      </c>
      <c r="C513" s="23">
        <v>337</v>
      </c>
      <c r="D513" s="32" t="s">
        <v>60</v>
      </c>
      <c r="E513" s="537">
        <v>30000</v>
      </c>
      <c r="F513" s="18"/>
      <c r="H513" s="540">
        <v>60000</v>
      </c>
      <c r="I513" s="417">
        <f t="shared" si="20"/>
        <v>-8065</v>
      </c>
      <c r="J513" s="417">
        <v>51935</v>
      </c>
      <c r="K513" s="599">
        <v>51935</v>
      </c>
      <c r="L513" s="208">
        <v>1</v>
      </c>
    </row>
    <row r="514" spans="1:12" ht="17.399999999999999" x14ac:dyDescent="0.3">
      <c r="A514" s="196">
        <v>25</v>
      </c>
      <c r="B514" s="68" t="s">
        <v>302</v>
      </c>
      <c r="C514" s="29">
        <v>33</v>
      </c>
      <c r="D514" s="35" t="s">
        <v>927</v>
      </c>
      <c r="E514" s="33">
        <f>SUM(E510:E513)</f>
        <v>8277139</v>
      </c>
      <c r="F514" s="18"/>
      <c r="H514" s="539">
        <f>SUM(H510:H513)</f>
        <v>12997406</v>
      </c>
      <c r="I514" s="423">
        <f>SUM(I510:I513)</f>
        <v>78640</v>
      </c>
      <c r="J514" s="423">
        <f>SUM(H514:I514)</f>
        <v>13076046</v>
      </c>
      <c r="K514" s="600">
        <f>+K510+K511+K512+K513</f>
        <v>13076046</v>
      </c>
      <c r="L514" s="592">
        <v>1</v>
      </c>
    </row>
    <row r="515" spans="1:12" ht="17.399999999999999" x14ac:dyDescent="0.3">
      <c r="A515" s="271">
        <v>26</v>
      </c>
      <c r="B515" s="68" t="s">
        <v>302</v>
      </c>
      <c r="C515" s="23">
        <v>351</v>
      </c>
      <c r="D515" s="27" t="s">
        <v>42</v>
      </c>
      <c r="E515" s="537">
        <v>2573811</v>
      </c>
      <c r="F515" s="18"/>
      <c r="H515" s="540">
        <f>(H509+H514)*0.27</f>
        <v>3624487.56</v>
      </c>
      <c r="I515" s="417">
        <f t="shared" si="20"/>
        <v>19899.439999999944</v>
      </c>
      <c r="J515" s="417">
        <v>3644387</v>
      </c>
      <c r="K515" s="599">
        <v>3644387</v>
      </c>
      <c r="L515" s="208">
        <v>1</v>
      </c>
    </row>
    <row r="516" spans="1:12" ht="17.399999999999999" x14ac:dyDescent="0.3">
      <c r="A516" s="196">
        <v>27</v>
      </c>
      <c r="B516" s="68" t="s">
        <v>302</v>
      </c>
      <c r="C516" s="29">
        <v>3</v>
      </c>
      <c r="D516" s="35" t="s">
        <v>928</v>
      </c>
      <c r="E516" s="33">
        <f>SUM(E509+E514+E515)</f>
        <v>10903950</v>
      </c>
      <c r="F516" s="18"/>
      <c r="H516" s="539">
        <f>SUM(H509+H514+H515)</f>
        <v>17048515.559999999</v>
      </c>
      <c r="I516" s="539">
        <f>SUM(I509+I514+I515)</f>
        <v>119002.43999999994</v>
      </c>
      <c r="J516" s="423">
        <f>+J509+J514+J515</f>
        <v>17167518</v>
      </c>
      <c r="K516" s="600">
        <f>+K509+K514+K515</f>
        <v>17167518</v>
      </c>
      <c r="L516" s="592">
        <v>1</v>
      </c>
    </row>
    <row r="517" spans="1:12" ht="17.399999999999999" x14ac:dyDescent="0.3">
      <c r="A517" s="271">
        <v>28</v>
      </c>
      <c r="B517" s="576" t="s">
        <v>302</v>
      </c>
      <c r="C517" s="203">
        <v>63</v>
      </c>
      <c r="D517" s="577" t="s">
        <v>1302</v>
      </c>
      <c r="E517" s="292"/>
      <c r="F517" s="280"/>
      <c r="G517" s="286"/>
      <c r="H517" s="578"/>
      <c r="I517" s="417">
        <v>61843</v>
      </c>
      <c r="J517" s="417">
        <f>SUM(H517:I517)</f>
        <v>61843</v>
      </c>
      <c r="K517" s="599">
        <v>61843</v>
      </c>
      <c r="L517" s="208">
        <v>1</v>
      </c>
    </row>
    <row r="518" spans="1:12" ht="17.399999999999999" x14ac:dyDescent="0.3">
      <c r="A518" s="196">
        <v>29</v>
      </c>
      <c r="B518" s="576" t="s">
        <v>302</v>
      </c>
      <c r="C518" s="203">
        <v>67</v>
      </c>
      <c r="D518" s="577" t="s">
        <v>937</v>
      </c>
      <c r="E518" s="292"/>
      <c r="F518" s="280"/>
      <c r="G518" s="286"/>
      <c r="H518" s="578"/>
      <c r="I518" s="417">
        <v>16697</v>
      </c>
      <c r="J518" s="417">
        <f>SUM(H518:I518)</f>
        <v>16697</v>
      </c>
      <c r="K518" s="599">
        <v>16697</v>
      </c>
      <c r="L518" s="208">
        <v>1</v>
      </c>
    </row>
    <row r="519" spans="1:12" ht="17.399999999999999" x14ac:dyDescent="0.3">
      <c r="A519" s="271">
        <v>30</v>
      </c>
      <c r="B519" s="100" t="s">
        <v>302</v>
      </c>
      <c r="C519" s="101" t="s">
        <v>439</v>
      </c>
      <c r="D519" s="297" t="s">
        <v>322</v>
      </c>
      <c r="E519" s="33"/>
      <c r="F519" s="18"/>
      <c r="H519" s="539"/>
      <c r="I519" s="457">
        <f>SUM(I517:I518)</f>
        <v>78540</v>
      </c>
      <c r="J519" s="423">
        <f>SUM(H519:I519)</f>
        <v>78540</v>
      </c>
      <c r="K519" s="600">
        <f>SUM(K517:K518)</f>
        <v>78540</v>
      </c>
      <c r="L519" s="592">
        <v>1</v>
      </c>
    </row>
    <row r="520" spans="1:12" x14ac:dyDescent="0.25">
      <c r="A520" s="697">
        <v>31</v>
      </c>
      <c r="B520" s="761" t="s">
        <v>929</v>
      </c>
      <c r="C520" s="762"/>
      <c r="D520" s="763"/>
      <c r="E520" s="767">
        <f>SUM(E496+E498+E503+E516)</f>
        <v>12818232.5</v>
      </c>
      <c r="F520" s="18"/>
      <c r="H520" s="768">
        <f>SUM(H496+H498+H503+H516)</f>
        <v>20202310.559999999</v>
      </c>
      <c r="I520" s="768">
        <f>SUM(I499+I503+I516+I519)</f>
        <v>534165.43999999994</v>
      </c>
      <c r="J520" s="718">
        <v>20736476</v>
      </c>
      <c r="K520" s="718">
        <v>20736476</v>
      </c>
      <c r="L520" s="695">
        <v>1</v>
      </c>
    </row>
    <row r="521" spans="1:12" x14ac:dyDescent="0.25">
      <c r="A521" s="698"/>
      <c r="B521" s="764"/>
      <c r="C521" s="765"/>
      <c r="D521" s="766"/>
      <c r="E521" s="767"/>
      <c r="F521" s="18"/>
      <c r="H521" s="768"/>
      <c r="I521" s="768"/>
      <c r="J521" s="718"/>
      <c r="K521" s="718"/>
      <c r="L521" s="696"/>
    </row>
    <row r="522" spans="1:12" ht="17.399999999999999" x14ac:dyDescent="0.3">
      <c r="A522" s="272"/>
      <c r="B522" s="67"/>
      <c r="C522" s="18"/>
      <c r="E522" s="63"/>
      <c r="F522" s="18"/>
      <c r="H522" s="565"/>
      <c r="I522" s="496"/>
      <c r="J522" s="496"/>
    </row>
    <row r="523" spans="1:12" ht="17.399999999999999" x14ac:dyDescent="0.3">
      <c r="A523" s="272"/>
      <c r="B523" s="67"/>
      <c r="C523" s="18"/>
      <c r="E523" s="63"/>
      <c r="F523" s="18"/>
      <c r="H523" s="565"/>
      <c r="I523" s="460"/>
      <c r="J523" s="460"/>
    </row>
    <row r="524" spans="1:12" ht="17.399999999999999" x14ac:dyDescent="0.3">
      <c r="A524" s="272"/>
      <c r="B524" s="67"/>
      <c r="C524" s="18"/>
      <c r="D524" s="19" t="s">
        <v>117</v>
      </c>
      <c r="E524" s="21"/>
      <c r="F524" s="36"/>
      <c r="G524" s="45"/>
      <c r="H524" s="461"/>
      <c r="I524" s="460"/>
      <c r="J524" s="460"/>
    </row>
    <row r="525" spans="1:12" ht="17.399999999999999" x14ac:dyDescent="0.3">
      <c r="A525" s="180"/>
      <c r="B525" s="67"/>
      <c r="C525" s="18"/>
      <c r="D525" s="19" t="s">
        <v>118</v>
      </c>
      <c r="E525" s="21"/>
      <c r="F525" s="18"/>
      <c r="H525" s="461"/>
      <c r="I525" s="460"/>
      <c r="J525" s="460"/>
    </row>
    <row r="526" spans="1:12" ht="17.399999999999999" x14ac:dyDescent="0.3">
      <c r="A526" s="272"/>
      <c r="B526" s="67"/>
      <c r="C526" s="18"/>
      <c r="D526" s="19"/>
      <c r="E526" s="22"/>
      <c r="F526" s="18"/>
      <c r="H526" s="464"/>
      <c r="I526" s="496"/>
      <c r="J526" s="496"/>
    </row>
    <row r="527" spans="1:12" ht="17.399999999999999" x14ac:dyDescent="0.3">
      <c r="A527" s="697" t="s">
        <v>869</v>
      </c>
      <c r="B527" s="628" t="s">
        <v>1</v>
      </c>
      <c r="C527" s="628"/>
      <c r="D527" s="13" t="s">
        <v>306</v>
      </c>
      <c r="E527" s="24" t="s">
        <v>3</v>
      </c>
      <c r="F527" s="18">
        <v>511112</v>
      </c>
      <c r="H527" s="413" t="s">
        <v>3</v>
      </c>
      <c r="I527" s="414" t="s">
        <v>4</v>
      </c>
      <c r="J527" s="414" t="s">
        <v>5</v>
      </c>
    </row>
    <row r="528" spans="1:12" ht="17.399999999999999" x14ac:dyDescent="0.3">
      <c r="A528" s="698"/>
      <c r="B528" s="628" t="s">
        <v>37</v>
      </c>
      <c r="C528" s="628"/>
      <c r="D528" s="13" t="s">
        <v>159</v>
      </c>
      <c r="E528" s="24" t="s">
        <v>1013</v>
      </c>
      <c r="F528" s="18"/>
      <c r="H528" s="413" t="s">
        <v>1125</v>
      </c>
      <c r="I528" s="414" t="s">
        <v>1126</v>
      </c>
      <c r="J528" s="415" t="s">
        <v>1127</v>
      </c>
    </row>
    <row r="529" spans="1:12" ht="17.399999999999999" x14ac:dyDescent="0.3">
      <c r="A529" s="271">
        <v>1</v>
      </c>
      <c r="B529" s="68" t="s">
        <v>302</v>
      </c>
      <c r="C529" s="23">
        <v>48</v>
      </c>
      <c r="D529" s="46" t="s">
        <v>119</v>
      </c>
      <c r="E529" s="7">
        <v>210000</v>
      </c>
      <c r="F529" s="18"/>
      <c r="H529" s="416"/>
      <c r="I529" s="415"/>
      <c r="J529" s="415"/>
    </row>
    <row r="530" spans="1:12" ht="17.399999999999999" x14ac:dyDescent="0.3">
      <c r="A530" s="271">
        <v>2</v>
      </c>
      <c r="B530" s="68" t="s">
        <v>302</v>
      </c>
      <c r="C530" s="29">
        <v>4</v>
      </c>
      <c r="D530" s="49" t="s">
        <v>921</v>
      </c>
      <c r="E530" s="62">
        <f>SUM(E529:E529)</f>
        <v>210000</v>
      </c>
      <c r="F530" s="36"/>
      <c r="G530" s="45"/>
      <c r="H530" s="544">
        <f>SUM(H529:H529)</f>
        <v>0</v>
      </c>
      <c r="I530" s="417"/>
      <c r="J530" s="417"/>
    </row>
    <row r="531" spans="1:12" x14ac:dyDescent="0.25">
      <c r="A531" s="697">
        <v>3</v>
      </c>
      <c r="B531" s="735" t="s">
        <v>888</v>
      </c>
      <c r="C531" s="736"/>
      <c r="D531" s="737"/>
      <c r="E531" s="743">
        <f>SUM(E529)</f>
        <v>210000</v>
      </c>
      <c r="F531" s="36"/>
      <c r="G531" s="45"/>
      <c r="H531" s="744">
        <f>SUM(H529)</f>
        <v>0</v>
      </c>
      <c r="I531" s="788"/>
      <c r="J531" s="788"/>
    </row>
    <row r="532" spans="1:12" x14ac:dyDescent="0.25">
      <c r="A532" s="698"/>
      <c r="B532" s="738"/>
      <c r="C532" s="739"/>
      <c r="D532" s="740"/>
      <c r="E532" s="743"/>
      <c r="F532" s="18"/>
      <c r="H532" s="744"/>
      <c r="I532" s="789"/>
      <c r="J532" s="789"/>
    </row>
    <row r="533" spans="1:12" ht="17.399999999999999" x14ac:dyDescent="0.3">
      <c r="A533" s="272"/>
      <c r="B533" s="67"/>
      <c r="C533" s="42"/>
      <c r="D533" s="43"/>
      <c r="E533" s="44"/>
      <c r="F533" s="18"/>
      <c r="H533" s="459"/>
      <c r="I533" s="460"/>
      <c r="J533" s="460"/>
    </row>
    <row r="534" spans="1:12" ht="17.399999999999999" x14ac:dyDescent="0.3">
      <c r="A534" s="272"/>
      <c r="B534" s="67"/>
      <c r="C534" s="18"/>
      <c r="D534" s="19" t="s">
        <v>101</v>
      </c>
      <c r="E534" s="21"/>
      <c r="F534" s="18"/>
      <c r="H534" s="461"/>
      <c r="I534" s="460"/>
      <c r="J534" s="460"/>
    </row>
    <row r="535" spans="1:12" ht="17.399999999999999" x14ac:dyDescent="0.3">
      <c r="A535" s="272"/>
      <c r="B535" s="67"/>
      <c r="C535" s="18"/>
      <c r="D535" s="19" t="s">
        <v>1031</v>
      </c>
      <c r="E535" s="21"/>
      <c r="F535" s="18"/>
      <c r="H535" s="461"/>
      <c r="I535" s="460"/>
      <c r="J535" s="460"/>
    </row>
    <row r="536" spans="1:12" ht="17.399999999999999" x14ac:dyDescent="0.3">
      <c r="A536" s="272"/>
      <c r="B536" s="67"/>
      <c r="C536" s="18"/>
      <c r="D536" s="19"/>
      <c r="E536" s="22"/>
      <c r="F536" s="18"/>
      <c r="H536" s="464"/>
      <c r="I536" s="460"/>
      <c r="J536" s="460"/>
    </row>
    <row r="537" spans="1:12" ht="17.399999999999999" x14ac:dyDescent="0.3">
      <c r="A537" s="697" t="s">
        <v>869</v>
      </c>
      <c r="B537" s="628" t="s">
        <v>1</v>
      </c>
      <c r="C537" s="628"/>
      <c r="D537" s="13" t="s">
        <v>306</v>
      </c>
      <c r="E537" s="24" t="s">
        <v>3</v>
      </c>
      <c r="F537" s="18">
        <v>511112</v>
      </c>
      <c r="H537" s="413" t="s">
        <v>3</v>
      </c>
      <c r="I537" s="414" t="s">
        <v>4</v>
      </c>
      <c r="J537" s="414" t="s">
        <v>5</v>
      </c>
      <c r="K537" s="415" t="s">
        <v>6</v>
      </c>
      <c r="L537" s="591" t="s">
        <v>7</v>
      </c>
    </row>
    <row r="538" spans="1:12" ht="17.399999999999999" x14ac:dyDescent="0.3">
      <c r="A538" s="698"/>
      <c r="B538" s="628" t="s">
        <v>37</v>
      </c>
      <c r="C538" s="628"/>
      <c r="D538" s="13" t="s">
        <v>159</v>
      </c>
      <c r="E538" s="24" t="s">
        <v>1013</v>
      </c>
      <c r="F538" s="18"/>
      <c r="H538" s="413" t="s">
        <v>1125</v>
      </c>
      <c r="I538" s="414" t="s">
        <v>1126</v>
      </c>
      <c r="J538" s="415" t="s">
        <v>1127</v>
      </c>
      <c r="K538" s="599" t="s">
        <v>360</v>
      </c>
      <c r="L538" s="208" t="s">
        <v>1315</v>
      </c>
    </row>
    <row r="539" spans="1:12" ht="27" x14ac:dyDescent="0.3">
      <c r="A539" s="271">
        <v>1</v>
      </c>
      <c r="B539" s="68" t="s">
        <v>302</v>
      </c>
      <c r="C539" s="23">
        <v>506</v>
      </c>
      <c r="D539" s="299" t="s">
        <v>1032</v>
      </c>
      <c r="E539" s="18"/>
      <c r="F539" s="18"/>
      <c r="G539" s="18"/>
      <c r="H539" s="579">
        <v>525884</v>
      </c>
      <c r="I539" s="415"/>
      <c r="J539" s="415">
        <f>SUM(H539:I539)</f>
        <v>525884</v>
      </c>
      <c r="K539" s="599">
        <v>525884</v>
      </c>
      <c r="L539" s="208">
        <v>1</v>
      </c>
    </row>
    <row r="540" spans="1:12" ht="17.399999999999999" x14ac:dyDescent="0.3">
      <c r="A540" s="271">
        <v>2</v>
      </c>
      <c r="B540" s="68" t="s">
        <v>302</v>
      </c>
      <c r="C540" s="29">
        <v>5</v>
      </c>
      <c r="D540" s="49" t="s">
        <v>887</v>
      </c>
      <c r="E540" s="62">
        <f>SUM(E572)</f>
        <v>878477</v>
      </c>
      <c r="F540" s="18"/>
      <c r="H540" s="544">
        <f>SUM(H539)</f>
        <v>525884</v>
      </c>
      <c r="I540" s="423"/>
      <c r="J540" s="474">
        <f>SUM(H540:I540)</f>
        <v>525884</v>
      </c>
      <c r="K540" s="600">
        <v>525884</v>
      </c>
      <c r="L540" s="592">
        <v>1</v>
      </c>
    </row>
    <row r="541" spans="1:12" x14ac:dyDescent="0.25">
      <c r="A541" s="697">
        <v>3</v>
      </c>
      <c r="B541" s="735" t="s">
        <v>888</v>
      </c>
      <c r="C541" s="736"/>
      <c r="D541" s="737"/>
      <c r="E541" s="772">
        <f>SUM(E572:E572)</f>
        <v>878477</v>
      </c>
      <c r="F541" s="18"/>
      <c r="H541" s="719">
        <f>H540</f>
        <v>525884</v>
      </c>
      <c r="I541" s="790"/>
      <c r="J541" s="758">
        <f>SUM(H541:I541)</f>
        <v>525884</v>
      </c>
      <c r="K541" s="721">
        <v>525884</v>
      </c>
      <c r="L541" s="699">
        <v>1</v>
      </c>
    </row>
    <row r="542" spans="1:12" x14ac:dyDescent="0.25">
      <c r="A542" s="698"/>
      <c r="B542" s="738"/>
      <c r="C542" s="739"/>
      <c r="D542" s="740"/>
      <c r="E542" s="756"/>
      <c r="F542" s="18"/>
      <c r="H542" s="720"/>
      <c r="I542" s="790"/>
      <c r="J542" s="759"/>
      <c r="K542" s="722"/>
      <c r="L542" s="700"/>
    </row>
    <row r="543" spans="1:12" ht="17.399999999999999" x14ac:dyDescent="0.3">
      <c r="A543" s="272"/>
      <c r="B543" s="67"/>
      <c r="C543" s="42"/>
      <c r="D543" s="43"/>
      <c r="E543" s="51"/>
      <c r="F543" s="18"/>
      <c r="H543" s="466"/>
      <c r="I543" s="460"/>
      <c r="J543" s="460"/>
    </row>
    <row r="544" spans="1:12" ht="17.399999999999999" x14ac:dyDescent="0.3">
      <c r="A544" s="272"/>
      <c r="B544" s="67"/>
      <c r="C544" s="42"/>
      <c r="D544" s="43"/>
      <c r="E544" s="51"/>
      <c r="F544" s="18"/>
      <c r="H544" s="466"/>
      <c r="I544" s="460"/>
      <c r="J544" s="460"/>
    </row>
    <row r="545" spans="1:12" ht="17.399999999999999" x14ac:dyDescent="0.3">
      <c r="A545" s="272"/>
      <c r="B545" s="67"/>
      <c r="C545" s="18"/>
      <c r="D545" s="19" t="s">
        <v>108</v>
      </c>
      <c r="E545" s="21"/>
      <c r="F545" s="36"/>
      <c r="G545" s="45"/>
      <c r="H545" s="461"/>
      <c r="I545" s="460"/>
      <c r="J545" s="460"/>
    </row>
    <row r="546" spans="1:12" ht="17.399999999999999" x14ac:dyDescent="0.3">
      <c r="A546" s="180"/>
      <c r="B546" s="67"/>
      <c r="C546" s="18"/>
      <c r="D546" s="19" t="s">
        <v>109</v>
      </c>
      <c r="E546" s="21"/>
      <c r="F546" s="18"/>
      <c r="H546" s="461"/>
      <c r="I546" s="460"/>
      <c r="J546" s="460"/>
    </row>
    <row r="547" spans="1:12" ht="17.399999999999999" x14ac:dyDescent="0.3">
      <c r="A547" s="272"/>
      <c r="B547" s="67"/>
      <c r="C547" s="18"/>
      <c r="D547" s="19"/>
      <c r="E547" s="22"/>
      <c r="F547" s="18"/>
      <c r="G547" s="18"/>
      <c r="H547" s="464"/>
      <c r="I547" s="460"/>
      <c r="J547" s="460"/>
    </row>
    <row r="548" spans="1:12" ht="17.399999999999999" x14ac:dyDescent="0.3">
      <c r="A548" s="697" t="s">
        <v>869</v>
      </c>
      <c r="B548" s="628" t="s">
        <v>1</v>
      </c>
      <c r="C548" s="628"/>
      <c r="D548" s="13" t="s">
        <v>306</v>
      </c>
      <c r="E548" s="24" t="s">
        <v>3</v>
      </c>
      <c r="F548" s="18">
        <v>511112</v>
      </c>
      <c r="H548" s="413" t="s">
        <v>3</v>
      </c>
      <c r="I548" s="414" t="s">
        <v>4</v>
      </c>
      <c r="J548" s="414" t="s">
        <v>5</v>
      </c>
      <c r="K548" s="415" t="s">
        <v>6</v>
      </c>
      <c r="L548" s="591" t="s">
        <v>7</v>
      </c>
    </row>
    <row r="549" spans="1:12" ht="17.399999999999999" x14ac:dyDescent="0.3">
      <c r="A549" s="698"/>
      <c r="B549" s="628" t="s">
        <v>37</v>
      </c>
      <c r="C549" s="628"/>
      <c r="D549" s="13" t="s">
        <v>159</v>
      </c>
      <c r="E549" s="24" t="s">
        <v>1013</v>
      </c>
      <c r="F549" s="18"/>
      <c r="H549" s="413" t="s">
        <v>1125</v>
      </c>
      <c r="I549" s="414" t="s">
        <v>1126</v>
      </c>
      <c r="J549" s="415" t="s">
        <v>1127</v>
      </c>
      <c r="K549" s="599" t="s">
        <v>360</v>
      </c>
      <c r="L549" s="208" t="s">
        <v>1315</v>
      </c>
    </row>
    <row r="550" spans="1:12" ht="17.399999999999999" x14ac:dyDescent="0.3">
      <c r="A550" s="271">
        <v>1</v>
      </c>
      <c r="B550" s="68" t="s">
        <v>302</v>
      </c>
      <c r="C550" s="23">
        <v>42</v>
      </c>
      <c r="D550" s="46" t="s">
        <v>110</v>
      </c>
      <c r="E550" s="7">
        <v>225720</v>
      </c>
      <c r="F550" s="18"/>
      <c r="H550" s="416">
        <v>276120</v>
      </c>
      <c r="I550" s="417">
        <f>J550-H550</f>
        <v>49800</v>
      </c>
      <c r="J550" s="417">
        <v>325920</v>
      </c>
      <c r="K550" s="599">
        <v>352920</v>
      </c>
      <c r="L550" s="208">
        <v>1</v>
      </c>
    </row>
    <row r="551" spans="1:12" ht="17.399999999999999" x14ac:dyDescent="0.3">
      <c r="A551" s="271">
        <v>2</v>
      </c>
      <c r="B551" s="68" t="s">
        <v>302</v>
      </c>
      <c r="C551" s="29">
        <v>4</v>
      </c>
      <c r="D551" s="49" t="s">
        <v>921</v>
      </c>
      <c r="E551" s="62">
        <f>SUM(E550)</f>
        <v>225720</v>
      </c>
      <c r="F551" s="18"/>
      <c r="H551" s="544">
        <f>SUM(H550:H550)</f>
        <v>276120</v>
      </c>
      <c r="I551" s="423">
        <f>SUM(I550)</f>
        <v>49800</v>
      </c>
      <c r="J551" s="423">
        <f>SUM(J550)</f>
        <v>325920</v>
      </c>
      <c r="K551" s="600">
        <v>325920</v>
      </c>
      <c r="L551" s="592">
        <v>1</v>
      </c>
    </row>
    <row r="552" spans="1:12" x14ac:dyDescent="0.25">
      <c r="A552" s="697">
        <v>3</v>
      </c>
      <c r="B552" s="735" t="s">
        <v>888</v>
      </c>
      <c r="C552" s="736"/>
      <c r="D552" s="737"/>
      <c r="E552" s="743">
        <f>SUM(E551)</f>
        <v>225720</v>
      </c>
      <c r="F552" s="18"/>
      <c r="H552" s="744">
        <f>SUM(H551)</f>
        <v>276120</v>
      </c>
      <c r="I552" s="758">
        <f>I551</f>
        <v>49800</v>
      </c>
      <c r="J552" s="758">
        <f>SUM(H552:I552)</f>
        <v>325920</v>
      </c>
      <c r="K552" s="714">
        <v>325920</v>
      </c>
      <c r="L552" s="699">
        <v>1</v>
      </c>
    </row>
    <row r="553" spans="1:12" x14ac:dyDescent="0.25">
      <c r="A553" s="698"/>
      <c r="B553" s="738"/>
      <c r="C553" s="739"/>
      <c r="D553" s="740"/>
      <c r="E553" s="743"/>
      <c r="F553" s="18"/>
      <c r="H553" s="744"/>
      <c r="I553" s="759"/>
      <c r="J553" s="759"/>
      <c r="K553" s="715"/>
      <c r="L553" s="700"/>
    </row>
    <row r="554" spans="1:12" ht="17.399999999999999" x14ac:dyDescent="0.3">
      <c r="A554" s="272"/>
      <c r="B554" s="67"/>
      <c r="C554" s="42"/>
      <c r="D554" s="43"/>
      <c r="E554" s="51"/>
      <c r="F554" s="36"/>
      <c r="G554" s="45"/>
      <c r="H554" s="466"/>
      <c r="I554" s="460"/>
      <c r="J554" s="460"/>
    </row>
    <row r="555" spans="1:12" ht="17.399999999999999" x14ac:dyDescent="0.3">
      <c r="A555" s="180"/>
      <c r="B555" s="67"/>
      <c r="C555" s="18"/>
      <c r="D555" s="19" t="s">
        <v>111</v>
      </c>
      <c r="E555" s="21"/>
      <c r="F555" s="18"/>
      <c r="H555" s="461"/>
      <c r="I555" s="460"/>
      <c r="J555" s="460"/>
    </row>
    <row r="556" spans="1:12" ht="17.399999999999999" x14ac:dyDescent="0.3">
      <c r="A556" s="272"/>
      <c r="B556" s="67"/>
      <c r="C556" s="18"/>
      <c r="D556" s="19" t="s">
        <v>112</v>
      </c>
      <c r="E556" s="21"/>
      <c r="F556" s="18"/>
      <c r="H556" s="461"/>
      <c r="I556" s="460"/>
      <c r="J556" s="460"/>
    </row>
    <row r="557" spans="1:12" ht="17.399999999999999" x14ac:dyDescent="0.3">
      <c r="A557" s="272"/>
      <c r="B557" s="67"/>
      <c r="C557" s="18"/>
      <c r="D557" s="19"/>
      <c r="E557" s="22"/>
      <c r="F557" s="18"/>
      <c r="H557" s="464"/>
      <c r="I557" s="460"/>
      <c r="J557" s="460"/>
    </row>
    <row r="558" spans="1:12" ht="17.399999999999999" x14ac:dyDescent="0.3">
      <c r="A558" s="697" t="s">
        <v>869</v>
      </c>
      <c r="B558" s="628" t="s">
        <v>1</v>
      </c>
      <c r="C558" s="628"/>
      <c r="D558" s="13" t="s">
        <v>306</v>
      </c>
      <c r="E558" s="24" t="s">
        <v>3</v>
      </c>
      <c r="F558" s="18">
        <v>511112</v>
      </c>
      <c r="H558" s="413" t="s">
        <v>3</v>
      </c>
      <c r="I558" s="414" t="s">
        <v>4</v>
      </c>
      <c r="J558" s="414" t="s">
        <v>5</v>
      </c>
    </row>
    <row r="559" spans="1:12" ht="17.399999999999999" x14ac:dyDescent="0.3">
      <c r="A559" s="698"/>
      <c r="B559" s="628" t="s">
        <v>37</v>
      </c>
      <c r="C559" s="628"/>
      <c r="D559" s="13" t="s">
        <v>159</v>
      </c>
      <c r="E559" s="24" t="s">
        <v>1013</v>
      </c>
      <c r="F559" s="18"/>
      <c r="H559" s="413" t="s">
        <v>1125</v>
      </c>
      <c r="I559" s="414" t="s">
        <v>1126</v>
      </c>
      <c r="J559" s="415" t="s">
        <v>1127</v>
      </c>
    </row>
    <row r="560" spans="1:12" ht="17.399999999999999" x14ac:dyDescent="0.3">
      <c r="A560" s="271">
        <v>1</v>
      </c>
      <c r="B560" s="68" t="s">
        <v>302</v>
      </c>
      <c r="C560" s="23">
        <v>45</v>
      </c>
      <c r="D560" s="46" t="s">
        <v>113</v>
      </c>
      <c r="E560" s="7">
        <v>2000000</v>
      </c>
      <c r="F560" s="18"/>
      <c r="H560" s="416"/>
      <c r="I560" s="417"/>
      <c r="J560" s="417"/>
    </row>
    <row r="561" spans="1:12" ht="17.399999999999999" x14ac:dyDescent="0.3">
      <c r="A561" s="271">
        <v>2</v>
      </c>
      <c r="B561" s="68" t="s">
        <v>302</v>
      </c>
      <c r="C561" s="23">
        <v>45</v>
      </c>
      <c r="D561" s="46" t="s">
        <v>114</v>
      </c>
      <c r="E561" s="7">
        <v>300000</v>
      </c>
      <c r="F561" s="18"/>
      <c r="H561" s="416"/>
      <c r="I561" s="417"/>
      <c r="J561" s="417"/>
    </row>
    <row r="562" spans="1:12" ht="17.399999999999999" x14ac:dyDescent="0.3">
      <c r="A562" s="271">
        <v>3</v>
      </c>
      <c r="B562" s="68" t="s">
        <v>302</v>
      </c>
      <c r="C562" s="29">
        <v>4</v>
      </c>
      <c r="D562" s="49" t="s">
        <v>933</v>
      </c>
      <c r="E562" s="62">
        <f>SUM(E560:E561)</f>
        <v>2300000</v>
      </c>
      <c r="F562" s="18"/>
      <c r="H562" s="544">
        <f>SUM(H560:H561)</f>
        <v>0</v>
      </c>
      <c r="I562" s="417"/>
      <c r="J562" s="417"/>
    </row>
    <row r="563" spans="1:12" ht="17.399999999999999" x14ac:dyDescent="0.3">
      <c r="A563" s="697">
        <v>4</v>
      </c>
      <c r="B563" s="735" t="s">
        <v>934</v>
      </c>
      <c r="C563" s="736"/>
      <c r="D563" s="737"/>
      <c r="E563" s="743">
        <f>SUM(E560:E561)</f>
        <v>2300000</v>
      </c>
      <c r="F563" s="18"/>
      <c r="H563" s="719">
        <f>SUM(H562)</f>
        <v>0</v>
      </c>
      <c r="I563" s="580"/>
      <c r="J563" s="581"/>
    </row>
    <row r="564" spans="1:12" ht="17.399999999999999" x14ac:dyDescent="0.3">
      <c r="A564" s="698"/>
      <c r="B564" s="738"/>
      <c r="C564" s="739"/>
      <c r="D564" s="740"/>
      <c r="E564" s="743"/>
      <c r="F564" s="18"/>
      <c r="H564" s="720"/>
      <c r="I564" s="415"/>
      <c r="J564" s="417"/>
    </row>
    <row r="565" spans="1:12" ht="17.399999999999999" x14ac:dyDescent="0.3">
      <c r="A565" s="272"/>
      <c r="B565" s="67"/>
      <c r="C565" s="18"/>
      <c r="E565" s="63"/>
      <c r="F565" s="18"/>
      <c r="H565" s="565"/>
      <c r="I565" s="462"/>
      <c r="J565" s="460"/>
    </row>
    <row r="566" spans="1:12" ht="17.399999999999999" x14ac:dyDescent="0.3">
      <c r="A566" s="272"/>
      <c r="B566" s="67"/>
      <c r="C566" s="18"/>
      <c r="D566" s="19" t="s">
        <v>102</v>
      </c>
      <c r="E566" s="21"/>
      <c r="F566" s="18"/>
      <c r="H566" s="461"/>
      <c r="I566" s="462"/>
      <c r="J566" s="460"/>
    </row>
    <row r="567" spans="1:12" ht="17.399999999999999" x14ac:dyDescent="0.3">
      <c r="A567" s="272"/>
      <c r="B567" s="67"/>
      <c r="C567" s="18"/>
      <c r="D567" s="19" t="s">
        <v>935</v>
      </c>
      <c r="E567" s="21"/>
      <c r="F567" s="18"/>
      <c r="H567" s="461"/>
      <c r="I567" s="462"/>
      <c r="J567" s="460"/>
    </row>
    <row r="568" spans="1:12" ht="17.399999999999999" x14ac:dyDescent="0.3">
      <c r="A568" s="272"/>
      <c r="B568" s="67"/>
      <c r="C568" s="18"/>
      <c r="D568" s="19"/>
      <c r="E568" s="22"/>
      <c r="F568" s="18"/>
      <c r="H568" s="464"/>
      <c r="I568" s="462"/>
      <c r="J568" s="460"/>
    </row>
    <row r="569" spans="1:12" ht="17.399999999999999" x14ac:dyDescent="0.3">
      <c r="A569" s="697" t="s">
        <v>869</v>
      </c>
      <c r="B569" s="628" t="s">
        <v>1</v>
      </c>
      <c r="C569" s="628"/>
      <c r="D569" s="13" t="s">
        <v>306</v>
      </c>
      <c r="E569" s="24" t="s">
        <v>3</v>
      </c>
      <c r="F569" s="18">
        <v>511112</v>
      </c>
      <c r="H569" s="413" t="s">
        <v>3</v>
      </c>
      <c r="I569" s="414" t="s">
        <v>4</v>
      </c>
      <c r="J569" s="414" t="s">
        <v>5</v>
      </c>
      <c r="K569" s="415" t="s">
        <v>6</v>
      </c>
      <c r="L569" s="591" t="s">
        <v>7</v>
      </c>
    </row>
    <row r="570" spans="1:12" ht="17.399999999999999" x14ac:dyDescent="0.3">
      <c r="A570" s="698"/>
      <c r="B570" s="628" t="s">
        <v>37</v>
      </c>
      <c r="C570" s="628"/>
      <c r="D570" s="13" t="s">
        <v>159</v>
      </c>
      <c r="E570" s="24" t="s">
        <v>1013</v>
      </c>
      <c r="F570" s="18"/>
      <c r="H570" s="413" t="s">
        <v>1125</v>
      </c>
      <c r="I570" s="414" t="s">
        <v>1126</v>
      </c>
      <c r="J570" s="415" t="s">
        <v>1127</v>
      </c>
      <c r="K570" s="599" t="s">
        <v>360</v>
      </c>
      <c r="L570" s="208" t="s">
        <v>1315</v>
      </c>
    </row>
    <row r="571" spans="1:12" ht="17.399999999999999" x14ac:dyDescent="0.3">
      <c r="A571" s="196">
        <v>1</v>
      </c>
      <c r="B571" s="23"/>
      <c r="C571" s="23">
        <v>332</v>
      </c>
      <c r="D571" s="32" t="s">
        <v>59</v>
      </c>
      <c r="E571" s="24"/>
      <c r="F571" s="18"/>
      <c r="H571" s="574">
        <v>4722510</v>
      </c>
      <c r="I571" s="417">
        <f>J571-H571</f>
        <v>123281</v>
      </c>
      <c r="J571" s="417">
        <v>4845791</v>
      </c>
      <c r="K571" s="599">
        <v>4845791</v>
      </c>
      <c r="L571" s="208">
        <v>1</v>
      </c>
    </row>
    <row r="572" spans="1:12" ht="17.399999999999999" x14ac:dyDescent="0.3">
      <c r="A572" s="271">
        <v>2</v>
      </c>
      <c r="B572" s="68" t="s">
        <v>302</v>
      </c>
      <c r="C572" s="23">
        <v>351</v>
      </c>
      <c r="D572" s="27" t="s">
        <v>42</v>
      </c>
      <c r="E572" s="10">
        <v>878477</v>
      </c>
      <c r="F572" s="18">
        <v>58812</v>
      </c>
      <c r="H572" s="416">
        <v>1275078</v>
      </c>
      <c r="I572" s="417">
        <f>J572-H572</f>
        <v>33286</v>
      </c>
      <c r="J572" s="417">
        <v>1308364</v>
      </c>
      <c r="K572" s="599">
        <v>1308364</v>
      </c>
      <c r="L572" s="208">
        <v>1</v>
      </c>
    </row>
    <row r="573" spans="1:12" ht="17.399999999999999" x14ac:dyDescent="0.3">
      <c r="A573" s="271">
        <v>3</v>
      </c>
      <c r="B573" s="68" t="s">
        <v>302</v>
      </c>
      <c r="C573" s="29">
        <v>3</v>
      </c>
      <c r="D573" s="35" t="s">
        <v>1033</v>
      </c>
      <c r="E573" s="33" t="e">
        <f>SUM(E567+E570+E572)</f>
        <v>#VALUE!</v>
      </c>
      <c r="F573" s="18"/>
      <c r="H573" s="539">
        <f>SUM(H571:H572)</f>
        <v>5997588</v>
      </c>
      <c r="I573" s="474">
        <f>SUM(I571:I572)</f>
        <v>156567</v>
      </c>
      <c r="J573" s="423">
        <f>SUM(H573:I573)</f>
        <v>6154155</v>
      </c>
      <c r="K573" s="600">
        <v>6154155</v>
      </c>
      <c r="L573" s="592">
        <v>1</v>
      </c>
    </row>
    <row r="574" spans="1:12" x14ac:dyDescent="0.25">
      <c r="A574" s="697">
        <v>4</v>
      </c>
      <c r="B574" s="735" t="s">
        <v>888</v>
      </c>
      <c r="C574" s="736"/>
      <c r="D574" s="737"/>
      <c r="E574" s="772" t="e">
        <f>SUM(#REF!)</f>
        <v>#REF!</v>
      </c>
      <c r="F574" s="18"/>
      <c r="H574" s="719">
        <f>H573</f>
        <v>5997588</v>
      </c>
      <c r="I574" s="758">
        <f>I573</f>
        <v>156567</v>
      </c>
      <c r="J574" s="758">
        <f>J573</f>
        <v>6154155</v>
      </c>
      <c r="K574" s="714">
        <v>6154155</v>
      </c>
      <c r="L574" s="699">
        <v>1</v>
      </c>
    </row>
    <row r="575" spans="1:12" x14ac:dyDescent="0.25">
      <c r="A575" s="698"/>
      <c r="B575" s="738"/>
      <c r="C575" s="739"/>
      <c r="D575" s="740"/>
      <c r="E575" s="756"/>
      <c r="F575" s="36"/>
      <c r="G575" s="45"/>
      <c r="H575" s="720"/>
      <c r="I575" s="759"/>
      <c r="J575" s="759"/>
      <c r="K575" s="715"/>
      <c r="L575" s="700"/>
    </row>
    <row r="576" spans="1:12" ht="17.399999999999999" x14ac:dyDescent="0.3">
      <c r="A576" s="180"/>
      <c r="B576" s="67"/>
      <c r="C576" s="42"/>
      <c r="D576" s="43"/>
      <c r="E576" s="51"/>
      <c r="F576" s="18"/>
      <c r="H576" s="466"/>
      <c r="I576" s="462"/>
      <c r="J576" s="460"/>
    </row>
    <row r="577" spans="1:12" ht="17.399999999999999" x14ac:dyDescent="0.3">
      <c r="A577" s="272"/>
      <c r="B577" s="67"/>
      <c r="C577" s="18"/>
      <c r="D577" s="19" t="s">
        <v>103</v>
      </c>
      <c r="E577" s="21"/>
      <c r="F577" s="18"/>
      <c r="G577" s="18"/>
      <c r="H577" s="461"/>
      <c r="I577" s="462"/>
      <c r="J577" s="460"/>
    </row>
    <row r="578" spans="1:12" ht="17.399999999999999" x14ac:dyDescent="0.3">
      <c r="A578" s="272"/>
      <c r="B578" s="67"/>
      <c r="C578" s="18"/>
      <c r="D578" s="19" t="s">
        <v>104</v>
      </c>
      <c r="E578" s="21"/>
      <c r="F578" s="18">
        <v>5831123</v>
      </c>
      <c r="H578" s="461"/>
      <c r="I578" s="462"/>
      <c r="J578" s="460"/>
    </row>
    <row r="579" spans="1:12" ht="17.399999999999999" x14ac:dyDescent="0.3">
      <c r="A579" s="272"/>
      <c r="B579" s="67"/>
      <c r="C579" s="18"/>
      <c r="D579" s="19"/>
      <c r="E579" s="22"/>
      <c r="F579" s="18"/>
      <c r="H579" s="464"/>
      <c r="I579" s="462"/>
      <c r="J579" s="460"/>
    </row>
    <row r="580" spans="1:12" ht="17.399999999999999" x14ac:dyDescent="0.3">
      <c r="A580" s="697" t="s">
        <v>869</v>
      </c>
      <c r="B580" s="628" t="s">
        <v>1</v>
      </c>
      <c r="C580" s="628"/>
      <c r="D580" s="13" t="s">
        <v>306</v>
      </c>
      <c r="E580" s="24" t="s">
        <v>3</v>
      </c>
      <c r="F580" s="18">
        <v>511112</v>
      </c>
      <c r="H580" s="413" t="s">
        <v>3</v>
      </c>
      <c r="I580" s="414" t="s">
        <v>4</v>
      </c>
      <c r="J580" s="414" t="s">
        <v>5</v>
      </c>
      <c r="K580" s="415" t="s">
        <v>6</v>
      </c>
      <c r="L580" s="591" t="s">
        <v>7</v>
      </c>
    </row>
    <row r="581" spans="1:12" ht="17.399999999999999" x14ac:dyDescent="0.3">
      <c r="A581" s="698"/>
      <c r="B581" s="628" t="s">
        <v>37</v>
      </c>
      <c r="C581" s="628"/>
      <c r="D581" s="13" t="s">
        <v>159</v>
      </c>
      <c r="E581" s="24" t="s">
        <v>1013</v>
      </c>
      <c r="F581" s="18"/>
      <c r="H581" s="413" t="s">
        <v>1125</v>
      </c>
      <c r="I581" s="414" t="s">
        <v>1126</v>
      </c>
      <c r="J581" s="415" t="s">
        <v>1127</v>
      </c>
      <c r="K581" s="599" t="s">
        <v>360</v>
      </c>
      <c r="L581" s="208" t="s">
        <v>1315</v>
      </c>
    </row>
    <row r="582" spans="1:12" ht="17.399999999999999" x14ac:dyDescent="0.3">
      <c r="A582" s="271">
        <v>1</v>
      </c>
      <c r="B582" s="68" t="s">
        <v>302</v>
      </c>
      <c r="C582" s="23">
        <v>1101</v>
      </c>
      <c r="D582" s="57" t="s">
        <v>1303</v>
      </c>
      <c r="E582" s="55">
        <v>1789200</v>
      </c>
      <c r="F582" s="18"/>
      <c r="H582" s="416">
        <v>1900000</v>
      </c>
      <c r="I582" s="415"/>
      <c r="J582" s="417"/>
      <c r="K582" s="599"/>
      <c r="L582" s="208"/>
    </row>
    <row r="583" spans="1:12" ht="17.399999999999999" x14ac:dyDescent="0.3">
      <c r="A583" s="271">
        <v>2</v>
      </c>
      <c r="B583" s="68" t="s">
        <v>302</v>
      </c>
      <c r="C583" s="23">
        <v>1101</v>
      </c>
      <c r="D583" s="57" t="s">
        <v>1304</v>
      </c>
      <c r="E583" s="55"/>
      <c r="F583" s="18"/>
      <c r="H583" s="416">
        <v>299976</v>
      </c>
      <c r="I583" s="415"/>
      <c r="J583" s="417"/>
      <c r="K583" s="599"/>
      <c r="L583" s="208"/>
    </row>
    <row r="584" spans="1:12" ht="17.399999999999999" x14ac:dyDescent="0.3">
      <c r="A584" s="271">
        <v>3</v>
      </c>
      <c r="B584" s="68" t="s">
        <v>302</v>
      </c>
      <c r="C584" s="23">
        <v>1101</v>
      </c>
      <c r="D584" s="57" t="s">
        <v>1305</v>
      </c>
      <c r="E584" s="55">
        <v>185000</v>
      </c>
      <c r="F584" s="18"/>
      <c r="H584" s="416">
        <v>158000</v>
      </c>
      <c r="I584" s="415"/>
      <c r="J584" s="417"/>
      <c r="K584" s="599"/>
      <c r="L584" s="208"/>
    </row>
    <row r="585" spans="1:12" ht="18" x14ac:dyDescent="0.35">
      <c r="A585" s="271">
        <v>4</v>
      </c>
      <c r="B585" s="68" t="s">
        <v>302</v>
      </c>
      <c r="C585" s="23">
        <v>11</v>
      </c>
      <c r="D585" s="57" t="s">
        <v>1306</v>
      </c>
      <c r="E585" s="55"/>
      <c r="F585" s="18"/>
      <c r="H585" s="444">
        <f>SUM(H582:H584)</f>
        <v>2357976</v>
      </c>
      <c r="I585" s="415">
        <f>J585-H585</f>
        <v>4400</v>
      </c>
      <c r="J585" s="417">
        <v>2362376</v>
      </c>
      <c r="K585" s="599">
        <v>2362376</v>
      </c>
      <c r="L585" s="208">
        <v>1</v>
      </c>
    </row>
    <row r="586" spans="1:12" ht="17.399999999999999" x14ac:dyDescent="0.3">
      <c r="A586" s="271">
        <v>5</v>
      </c>
      <c r="B586" s="68" t="s">
        <v>302</v>
      </c>
      <c r="C586" s="23">
        <v>1103</v>
      </c>
      <c r="D586" s="57" t="s">
        <v>1307</v>
      </c>
      <c r="E586" s="55"/>
      <c r="F586" s="18"/>
      <c r="H586" s="416">
        <v>250000</v>
      </c>
      <c r="I586" s="415"/>
      <c r="J586" s="417">
        <v>250000</v>
      </c>
      <c r="K586" s="599">
        <v>250000</v>
      </c>
      <c r="L586" s="208">
        <v>1</v>
      </c>
    </row>
    <row r="587" spans="1:12" ht="17.399999999999999" x14ac:dyDescent="0.3">
      <c r="A587" s="271">
        <v>6</v>
      </c>
      <c r="B587" s="68" t="s">
        <v>302</v>
      </c>
      <c r="C587" s="23">
        <v>1107</v>
      </c>
      <c r="D587" s="57" t="s">
        <v>1308</v>
      </c>
      <c r="E587" s="55">
        <v>60000</v>
      </c>
      <c r="F587" s="18">
        <v>53111</v>
      </c>
      <c r="H587" s="416">
        <v>100000</v>
      </c>
      <c r="I587" s="415"/>
      <c r="J587" s="417">
        <v>100000</v>
      </c>
      <c r="K587" s="599">
        <v>100000</v>
      </c>
      <c r="L587" s="208">
        <v>1</v>
      </c>
    </row>
    <row r="588" spans="1:12" ht="17.399999999999999" x14ac:dyDescent="0.3">
      <c r="A588" s="271">
        <v>7</v>
      </c>
      <c r="B588" s="68" t="s">
        <v>302</v>
      </c>
      <c r="C588" s="23">
        <v>1110</v>
      </c>
      <c r="D588" s="57" t="s">
        <v>1034</v>
      </c>
      <c r="E588" s="55">
        <v>12000</v>
      </c>
      <c r="F588" s="18"/>
      <c r="H588" s="416">
        <v>12000</v>
      </c>
      <c r="I588" s="415"/>
      <c r="J588" s="417">
        <v>12000</v>
      </c>
      <c r="K588" s="599">
        <v>12000</v>
      </c>
      <c r="L588" s="208">
        <v>1</v>
      </c>
    </row>
    <row r="589" spans="1:12" ht="17.399999999999999" x14ac:dyDescent="0.3">
      <c r="A589" s="271">
        <v>8</v>
      </c>
      <c r="B589" s="68" t="s">
        <v>302</v>
      </c>
      <c r="C589" s="29">
        <v>11</v>
      </c>
      <c r="D589" s="58" t="s">
        <v>891</v>
      </c>
      <c r="E589" s="56">
        <f>SUM(E582:E588)</f>
        <v>2046200</v>
      </c>
      <c r="F589" s="18"/>
      <c r="H589" s="424">
        <f>H585+H586+H587+H588</f>
        <v>2719976</v>
      </c>
      <c r="I589" s="474">
        <f>SUM(I585:I588)</f>
        <v>4400</v>
      </c>
      <c r="J589" s="423">
        <f>SUM(J585:J588)</f>
        <v>2724376</v>
      </c>
      <c r="K589" s="600">
        <f>SUM(K585:K588)</f>
        <v>2724376</v>
      </c>
      <c r="L589" s="592">
        <v>1</v>
      </c>
    </row>
    <row r="590" spans="1:12" ht="17.399999999999999" x14ac:dyDescent="0.3">
      <c r="A590" s="271">
        <v>9</v>
      </c>
      <c r="B590" s="68" t="s">
        <v>302</v>
      </c>
      <c r="C590" s="23">
        <v>2</v>
      </c>
      <c r="D590" s="27" t="s">
        <v>1217</v>
      </c>
      <c r="E590" s="55" t="e">
        <f>SUM(E582+E584+#REF!)*0.27</f>
        <v>#REF!</v>
      </c>
      <c r="F590" s="18"/>
      <c r="H590" s="416">
        <v>527209</v>
      </c>
      <c r="I590" s="415">
        <f t="shared" ref="I590:I596" si="21">J590-H590</f>
        <v>55968</v>
      </c>
      <c r="J590" s="417">
        <v>583177</v>
      </c>
      <c r="K590" s="599">
        <v>583177</v>
      </c>
      <c r="L590" s="208">
        <v>1</v>
      </c>
    </row>
    <row r="591" spans="1:12" ht="17.399999999999999" x14ac:dyDescent="0.3">
      <c r="A591" s="271">
        <v>10</v>
      </c>
      <c r="B591" s="68" t="s">
        <v>302</v>
      </c>
      <c r="C591" s="23">
        <v>2</v>
      </c>
      <c r="D591" s="57" t="s">
        <v>1247</v>
      </c>
      <c r="E591" s="55">
        <f>SUM(E587*1.19*0.14)</f>
        <v>9996.0000000000018</v>
      </c>
      <c r="F591" s="18">
        <v>54211</v>
      </c>
      <c r="H591" s="465">
        <v>16660</v>
      </c>
      <c r="I591" s="415">
        <f t="shared" si="21"/>
        <v>-140</v>
      </c>
      <c r="J591" s="417">
        <v>16520</v>
      </c>
      <c r="K591" s="599">
        <v>16520</v>
      </c>
      <c r="L591" s="208">
        <v>1</v>
      </c>
    </row>
    <row r="592" spans="1:12" ht="17.399999999999999" x14ac:dyDescent="0.3">
      <c r="A592" s="271">
        <v>11</v>
      </c>
      <c r="B592" s="68" t="s">
        <v>302</v>
      </c>
      <c r="C592" s="23">
        <v>2</v>
      </c>
      <c r="D592" s="27" t="s">
        <v>1309</v>
      </c>
      <c r="E592" s="55">
        <f>SUM(E587*1.19*0.16)</f>
        <v>11424</v>
      </c>
      <c r="F592" s="18">
        <v>561111</v>
      </c>
      <c r="H592" s="465">
        <v>17850</v>
      </c>
      <c r="I592" s="415">
        <f t="shared" si="21"/>
        <v>-150</v>
      </c>
      <c r="J592" s="417">
        <v>17700</v>
      </c>
      <c r="K592" s="599">
        <v>17700</v>
      </c>
      <c r="L592" s="208">
        <v>1</v>
      </c>
    </row>
    <row r="593" spans="1:12" ht="17.399999999999999" x14ac:dyDescent="0.3">
      <c r="A593" s="271">
        <v>12</v>
      </c>
      <c r="B593" s="68" t="s">
        <v>302</v>
      </c>
      <c r="C593" s="29">
        <v>2</v>
      </c>
      <c r="D593" s="35" t="s">
        <v>930</v>
      </c>
      <c r="E593" s="24"/>
      <c r="F593" s="18"/>
      <c r="H593" s="541">
        <f>SUM(H590:H592)</f>
        <v>561719</v>
      </c>
      <c r="I593" s="474">
        <f>SUM(I590:I592)</f>
        <v>55678</v>
      </c>
      <c r="J593" s="423">
        <f>SUM(J590:J592)</f>
        <v>617397</v>
      </c>
      <c r="K593" s="600">
        <f>SUM(K590:K592)</f>
        <v>617397</v>
      </c>
      <c r="L593" s="592">
        <v>1</v>
      </c>
    </row>
    <row r="594" spans="1:12" ht="17.399999999999999" x14ac:dyDescent="0.3">
      <c r="A594" s="271">
        <v>13</v>
      </c>
      <c r="B594" s="68" t="s">
        <v>302</v>
      </c>
      <c r="C594" s="199">
        <v>312</v>
      </c>
      <c r="D594" s="291" t="s">
        <v>1020</v>
      </c>
      <c r="E594" s="300"/>
      <c r="F594" s="280"/>
      <c r="G594" s="286"/>
      <c r="H594" s="582">
        <v>15748</v>
      </c>
      <c r="I594" s="415">
        <f t="shared" si="21"/>
        <v>0</v>
      </c>
      <c r="J594" s="417">
        <v>15748</v>
      </c>
      <c r="K594" s="599">
        <v>15748</v>
      </c>
      <c r="L594" s="208">
        <v>1</v>
      </c>
    </row>
    <row r="595" spans="1:12" ht="17.399999999999999" x14ac:dyDescent="0.3">
      <c r="A595" s="271">
        <v>14</v>
      </c>
      <c r="B595" s="68" t="s">
        <v>302</v>
      </c>
      <c r="C595" s="199">
        <v>351</v>
      </c>
      <c r="D595" s="27" t="s">
        <v>42</v>
      </c>
      <c r="E595" s="300"/>
      <c r="F595" s="280"/>
      <c r="G595" s="286"/>
      <c r="H595" s="583">
        <v>4252</v>
      </c>
      <c r="I595" s="415">
        <f t="shared" si="21"/>
        <v>0</v>
      </c>
      <c r="J595" s="417">
        <v>4252</v>
      </c>
      <c r="K595" s="599">
        <v>4252</v>
      </c>
      <c r="L595" s="208">
        <v>1</v>
      </c>
    </row>
    <row r="596" spans="1:12" ht="17.399999999999999" x14ac:dyDescent="0.3">
      <c r="A596" s="271">
        <v>15</v>
      </c>
      <c r="B596" s="68" t="s">
        <v>302</v>
      </c>
      <c r="C596" s="199">
        <v>355</v>
      </c>
      <c r="D596" s="291" t="s">
        <v>1235</v>
      </c>
      <c r="E596" s="300"/>
      <c r="F596" s="280"/>
      <c r="G596" s="286"/>
      <c r="H596" s="583">
        <v>1700</v>
      </c>
      <c r="I596" s="415">
        <f t="shared" si="21"/>
        <v>-1700</v>
      </c>
      <c r="J596" s="417">
        <v>0</v>
      </c>
      <c r="K596" s="599"/>
      <c r="L596" s="208">
        <v>1</v>
      </c>
    </row>
    <row r="597" spans="1:12" ht="17.399999999999999" x14ac:dyDescent="0.3">
      <c r="A597" s="271">
        <v>16</v>
      </c>
      <c r="B597" s="68" t="s">
        <v>302</v>
      </c>
      <c r="C597" s="29">
        <v>3</v>
      </c>
      <c r="D597" s="35" t="s">
        <v>44</v>
      </c>
      <c r="E597" s="568"/>
      <c r="F597" s="18"/>
      <c r="H597" s="584">
        <f>SUM(H594:H596)</f>
        <v>21700</v>
      </c>
      <c r="I597" s="474">
        <f>SUM(I594:I596)</f>
        <v>-1700</v>
      </c>
      <c r="J597" s="423">
        <f>SUM(H597:I597)</f>
        <v>20000</v>
      </c>
      <c r="K597" s="600">
        <f>SUM(K594:K596)</f>
        <v>20000</v>
      </c>
      <c r="L597" s="592">
        <v>1</v>
      </c>
    </row>
    <row r="598" spans="1:12" ht="17.399999999999999" x14ac:dyDescent="0.3">
      <c r="A598" s="271">
        <v>17</v>
      </c>
      <c r="B598" s="68" t="s">
        <v>302</v>
      </c>
      <c r="C598" s="29"/>
      <c r="D598" s="41" t="s">
        <v>967</v>
      </c>
      <c r="E598" s="62" t="e">
        <f>SUM(#REF!)</f>
        <v>#REF!</v>
      </c>
      <c r="F598" s="18"/>
      <c r="H598" s="585">
        <f>H589+H593+H597</f>
        <v>3303395</v>
      </c>
      <c r="I598" s="474">
        <f>I589+I593+I597</f>
        <v>58378</v>
      </c>
      <c r="J598" s="474">
        <f>J589+J593+J597</f>
        <v>3361773</v>
      </c>
      <c r="K598" s="600">
        <f>+K589+K593+K597</f>
        <v>3361773</v>
      </c>
      <c r="L598" s="592">
        <v>1</v>
      </c>
    </row>
    <row r="599" spans="1:12" x14ac:dyDescent="0.25">
      <c r="A599" s="754">
        <v>18</v>
      </c>
      <c r="B599" s="735" t="s">
        <v>888</v>
      </c>
      <c r="C599" s="736"/>
      <c r="D599" s="737"/>
      <c r="E599" s="772" t="e">
        <f>SUM(#REF!)</f>
        <v>#REF!</v>
      </c>
      <c r="F599" s="18"/>
      <c r="H599" s="791">
        <f>H598</f>
        <v>3303395</v>
      </c>
      <c r="I599" s="758">
        <f>I598</f>
        <v>58378</v>
      </c>
      <c r="J599" s="758">
        <f>J598</f>
        <v>3361773</v>
      </c>
      <c r="K599" s="714">
        <f>+K598</f>
        <v>3361773</v>
      </c>
      <c r="L599" s="699">
        <v>1</v>
      </c>
    </row>
    <row r="600" spans="1:12" x14ac:dyDescent="0.25">
      <c r="A600" s="754"/>
      <c r="B600" s="738"/>
      <c r="C600" s="739"/>
      <c r="D600" s="740"/>
      <c r="E600" s="756"/>
      <c r="F600" s="18"/>
      <c r="H600" s="757"/>
      <c r="I600" s="759"/>
      <c r="J600" s="759"/>
      <c r="K600" s="715"/>
      <c r="L600" s="700"/>
    </row>
    <row r="601" spans="1:12" ht="17.399999999999999" x14ac:dyDescent="0.3">
      <c r="A601" s="272"/>
      <c r="B601" s="67"/>
      <c r="C601" s="42"/>
      <c r="D601" s="43"/>
      <c r="E601" s="51"/>
      <c r="F601" s="18"/>
      <c r="H601" s="466"/>
      <c r="I601" s="462"/>
      <c r="J601" s="460"/>
    </row>
    <row r="602" spans="1:12" ht="17.399999999999999" x14ac:dyDescent="0.3">
      <c r="A602" s="180"/>
      <c r="B602" s="67"/>
      <c r="C602" s="18"/>
      <c r="D602" s="19" t="s">
        <v>105</v>
      </c>
      <c r="E602" s="21"/>
      <c r="F602" s="18"/>
      <c r="H602" s="461"/>
      <c r="I602" s="462"/>
      <c r="J602" s="460"/>
    </row>
    <row r="603" spans="1:12" ht="17.399999999999999" x14ac:dyDescent="0.3">
      <c r="A603" s="180"/>
      <c r="B603" s="67"/>
      <c r="C603" s="18"/>
      <c r="D603" s="19" t="s">
        <v>106</v>
      </c>
      <c r="E603" s="21"/>
      <c r="F603" s="18"/>
      <c r="H603" s="461"/>
      <c r="I603" s="462"/>
      <c r="J603" s="460"/>
    </row>
    <row r="604" spans="1:12" ht="17.399999999999999" x14ac:dyDescent="0.3">
      <c r="A604" s="180"/>
      <c r="B604" s="67"/>
      <c r="C604" s="18"/>
      <c r="D604" s="19"/>
      <c r="E604" s="22"/>
      <c r="F604" s="18"/>
      <c r="G604" s="18"/>
      <c r="H604" s="464"/>
      <c r="I604" s="462"/>
      <c r="J604" s="460"/>
    </row>
    <row r="605" spans="1:12" ht="17.399999999999999" x14ac:dyDescent="0.3">
      <c r="A605" s="697" t="s">
        <v>869</v>
      </c>
      <c r="B605" s="628" t="s">
        <v>1</v>
      </c>
      <c r="C605" s="628"/>
      <c r="D605" s="13" t="s">
        <v>306</v>
      </c>
      <c r="E605" s="24" t="s">
        <v>3</v>
      </c>
      <c r="F605" s="18">
        <v>511112</v>
      </c>
      <c r="H605" s="413" t="s">
        <v>3</v>
      </c>
      <c r="I605" s="414" t="s">
        <v>4</v>
      </c>
      <c r="J605" s="414" t="s">
        <v>5</v>
      </c>
      <c r="K605" s="415" t="s">
        <v>6</v>
      </c>
      <c r="L605" s="591" t="s">
        <v>7</v>
      </c>
    </row>
    <row r="606" spans="1:12" ht="17.399999999999999" x14ac:dyDescent="0.3">
      <c r="A606" s="698"/>
      <c r="B606" s="628" t="s">
        <v>37</v>
      </c>
      <c r="C606" s="628"/>
      <c r="D606" s="13" t="s">
        <v>159</v>
      </c>
      <c r="E606" s="24" t="s">
        <v>1013</v>
      </c>
      <c r="F606" s="18"/>
      <c r="H606" s="413" t="s">
        <v>1125</v>
      </c>
      <c r="I606" s="414" t="s">
        <v>1126</v>
      </c>
      <c r="J606" s="415" t="s">
        <v>1127</v>
      </c>
      <c r="K606" s="599" t="s">
        <v>360</v>
      </c>
      <c r="L606" s="208" t="s">
        <v>1315</v>
      </c>
    </row>
    <row r="607" spans="1:12" ht="17.399999999999999" x14ac:dyDescent="0.3">
      <c r="A607" s="271">
        <v>1</v>
      </c>
      <c r="B607" s="68" t="s">
        <v>302</v>
      </c>
      <c r="C607" s="23"/>
      <c r="D607" s="46"/>
      <c r="E607" s="10">
        <v>897866</v>
      </c>
      <c r="F607" s="18"/>
      <c r="H607" s="416"/>
      <c r="I607" s="415"/>
      <c r="J607" s="417"/>
    </row>
    <row r="608" spans="1:12" ht="17.399999999999999" x14ac:dyDescent="0.3">
      <c r="A608" s="271">
        <v>2</v>
      </c>
      <c r="B608" s="68" t="s">
        <v>302</v>
      </c>
      <c r="C608" s="29"/>
      <c r="D608" s="49"/>
      <c r="E608" s="62">
        <f>SUM(E607)</f>
        <v>897866</v>
      </c>
      <c r="F608" s="18"/>
      <c r="H608" s="544"/>
      <c r="I608" s="415"/>
      <c r="J608" s="417"/>
    </row>
    <row r="609" spans="1:12" ht="17.399999999999999" x14ac:dyDescent="0.3">
      <c r="A609" s="697">
        <v>3</v>
      </c>
      <c r="B609" s="735" t="s">
        <v>888</v>
      </c>
      <c r="C609" s="736"/>
      <c r="D609" s="737"/>
      <c r="E609" s="772">
        <f>SUM(E607:E607)</f>
        <v>897866</v>
      </c>
      <c r="F609" s="18"/>
      <c r="H609" s="719">
        <f>SUM(H607:H607)</f>
        <v>0</v>
      </c>
      <c r="I609" s="415"/>
      <c r="J609" s="417"/>
    </row>
    <row r="610" spans="1:12" ht="17.399999999999999" x14ac:dyDescent="0.3">
      <c r="A610" s="698"/>
      <c r="B610" s="738"/>
      <c r="C610" s="739"/>
      <c r="D610" s="740"/>
      <c r="E610" s="756"/>
      <c r="F610" s="18"/>
      <c r="H610" s="720"/>
      <c r="I610" s="415"/>
      <c r="J610" s="417"/>
    </row>
    <row r="611" spans="1:12" ht="17.399999999999999" x14ac:dyDescent="0.3">
      <c r="A611" s="272"/>
      <c r="B611" s="67"/>
      <c r="C611" s="18"/>
      <c r="E611" s="63"/>
      <c r="F611" s="18"/>
      <c r="H611" s="565"/>
      <c r="I611" s="462"/>
      <c r="J611" s="460"/>
    </row>
    <row r="612" spans="1:12" ht="17.399999999999999" x14ac:dyDescent="0.3">
      <c r="A612" s="272"/>
      <c r="B612" s="67"/>
      <c r="C612" s="18"/>
      <c r="D612" s="19" t="s">
        <v>115</v>
      </c>
      <c r="E612" s="21"/>
      <c r="F612" s="18"/>
      <c r="H612" s="461"/>
      <c r="I612" s="462"/>
      <c r="J612" s="460"/>
    </row>
    <row r="613" spans="1:12" ht="17.399999999999999" x14ac:dyDescent="0.3">
      <c r="A613" s="272"/>
      <c r="B613" s="67"/>
      <c r="C613" s="36"/>
      <c r="D613" s="19" t="s">
        <v>116</v>
      </c>
      <c r="E613" s="21"/>
      <c r="F613" s="18"/>
      <c r="H613" s="461"/>
      <c r="I613" s="462"/>
      <c r="J613" s="460"/>
    </row>
    <row r="614" spans="1:12" ht="17.399999999999999" x14ac:dyDescent="0.3">
      <c r="A614" s="272"/>
      <c r="B614" s="67"/>
      <c r="C614" s="36"/>
      <c r="D614" s="19"/>
      <c r="E614" s="22"/>
      <c r="F614" s="18"/>
      <c r="H614" s="464"/>
      <c r="I614" s="462"/>
      <c r="J614" s="460"/>
    </row>
    <row r="615" spans="1:12" ht="17.399999999999999" x14ac:dyDescent="0.3">
      <c r="A615" s="697" t="s">
        <v>869</v>
      </c>
      <c r="B615" s="628" t="s">
        <v>1</v>
      </c>
      <c r="C615" s="628"/>
      <c r="D615" s="13" t="s">
        <v>306</v>
      </c>
      <c r="E615" s="24" t="s">
        <v>3</v>
      </c>
      <c r="F615" s="18">
        <v>511112</v>
      </c>
      <c r="H615" s="413" t="s">
        <v>3</v>
      </c>
      <c r="I615" s="414" t="s">
        <v>4</v>
      </c>
      <c r="J615" s="414" t="s">
        <v>5</v>
      </c>
      <c r="K615" s="415" t="s">
        <v>6</v>
      </c>
      <c r="L615" s="591" t="s">
        <v>7</v>
      </c>
    </row>
    <row r="616" spans="1:12" ht="17.399999999999999" x14ac:dyDescent="0.3">
      <c r="A616" s="698"/>
      <c r="B616" s="628" t="s">
        <v>37</v>
      </c>
      <c r="C616" s="628"/>
      <c r="D616" s="13" t="s">
        <v>159</v>
      </c>
      <c r="E616" s="24" t="s">
        <v>1013</v>
      </c>
      <c r="F616" s="18"/>
      <c r="H616" s="413" t="s">
        <v>1125</v>
      </c>
      <c r="I616" s="414" t="s">
        <v>1126</v>
      </c>
      <c r="J616" s="415" t="s">
        <v>1127</v>
      </c>
      <c r="K616" s="599" t="s">
        <v>360</v>
      </c>
      <c r="L616" s="208" t="s">
        <v>1315</v>
      </c>
    </row>
    <row r="617" spans="1:12" ht="17.399999999999999" x14ac:dyDescent="0.3">
      <c r="A617" s="271">
        <v>1</v>
      </c>
      <c r="B617" s="68" t="s">
        <v>302</v>
      </c>
      <c r="C617" s="23">
        <v>48</v>
      </c>
      <c r="D617" s="117" t="s">
        <v>1036</v>
      </c>
      <c r="H617" s="416"/>
      <c r="I617" s="415"/>
      <c r="J617" s="417"/>
      <c r="K617" s="599"/>
      <c r="L617" s="208"/>
    </row>
    <row r="618" spans="1:12" ht="17.399999999999999" x14ac:dyDescent="0.3">
      <c r="A618" s="271">
        <v>2</v>
      </c>
      <c r="B618" s="68" t="s">
        <v>302</v>
      </c>
      <c r="C618" s="23">
        <v>48</v>
      </c>
      <c r="D618" s="301" t="s">
        <v>1037</v>
      </c>
      <c r="H618" s="503"/>
      <c r="I618" s="417"/>
      <c r="J618" s="417"/>
      <c r="K618" s="599"/>
      <c r="L618" s="208"/>
    </row>
    <row r="619" spans="1:12" ht="17.399999999999999" x14ac:dyDescent="0.3">
      <c r="A619" s="271">
        <v>3</v>
      </c>
      <c r="B619" s="68" t="s">
        <v>302</v>
      </c>
      <c r="C619" s="23">
        <v>48</v>
      </c>
      <c r="D619" s="117" t="s">
        <v>1038</v>
      </c>
      <c r="H619" s="416"/>
      <c r="I619" s="417"/>
      <c r="J619" s="417"/>
      <c r="K619" s="599"/>
      <c r="L619" s="208"/>
    </row>
    <row r="620" spans="1:12" ht="17.399999999999999" x14ac:dyDescent="0.3">
      <c r="A620" s="271">
        <v>4</v>
      </c>
      <c r="B620" s="68" t="s">
        <v>302</v>
      </c>
      <c r="C620" s="23">
        <v>48</v>
      </c>
      <c r="D620" s="117" t="s">
        <v>1039</v>
      </c>
      <c r="H620" s="566">
        <v>500000</v>
      </c>
      <c r="I620" s="417">
        <f>J620-H620</f>
        <v>-500000</v>
      </c>
      <c r="J620" s="417"/>
      <c r="K620" s="599"/>
      <c r="L620" s="208"/>
    </row>
    <row r="621" spans="1:12" ht="17.399999999999999" x14ac:dyDescent="0.3">
      <c r="A621" s="271">
        <v>5</v>
      </c>
      <c r="B621" s="68" t="s">
        <v>302</v>
      </c>
      <c r="C621" s="23">
        <v>48</v>
      </c>
      <c r="D621" s="117" t="s">
        <v>1040</v>
      </c>
      <c r="H621" s="566">
        <v>1000000</v>
      </c>
      <c r="I621" s="417">
        <f>J621-H621</f>
        <v>-1000000</v>
      </c>
      <c r="J621" s="417"/>
      <c r="K621" s="599"/>
      <c r="L621" s="208"/>
    </row>
    <row r="622" spans="1:12" ht="17.399999999999999" x14ac:dyDescent="0.3">
      <c r="A622" s="271">
        <v>7</v>
      </c>
      <c r="B622" s="68" t="s">
        <v>302</v>
      </c>
      <c r="C622" s="23">
        <v>48</v>
      </c>
      <c r="D622" s="117" t="s">
        <v>1310</v>
      </c>
      <c r="H622" s="566">
        <v>1000000</v>
      </c>
      <c r="I622" s="417">
        <f>J622-H622</f>
        <v>-1000000</v>
      </c>
      <c r="J622" s="417"/>
      <c r="K622" s="599"/>
      <c r="L622" s="208"/>
    </row>
    <row r="623" spans="1:12" ht="17.399999999999999" x14ac:dyDescent="0.3">
      <c r="A623" s="271">
        <v>8</v>
      </c>
      <c r="B623" s="68" t="s">
        <v>302</v>
      </c>
      <c r="C623" s="23">
        <v>48</v>
      </c>
      <c r="D623" s="117" t="s">
        <v>1311</v>
      </c>
      <c r="H623" s="566">
        <v>200000</v>
      </c>
      <c r="I623" s="417">
        <f>J623-H623</f>
        <v>-200000</v>
      </c>
      <c r="J623" s="417"/>
      <c r="K623" s="599"/>
      <c r="L623" s="208"/>
    </row>
    <row r="624" spans="1:12" ht="17.399999999999999" x14ac:dyDescent="0.3">
      <c r="A624" s="271">
        <v>9</v>
      </c>
      <c r="B624" s="68" t="s">
        <v>302</v>
      </c>
      <c r="C624" s="23">
        <v>48</v>
      </c>
      <c r="D624" s="117" t="s">
        <v>1312</v>
      </c>
      <c r="H624" s="566">
        <v>639764</v>
      </c>
      <c r="I624" s="417">
        <f>J624-H624</f>
        <v>4115070</v>
      </c>
      <c r="J624" s="417">
        <v>4754834</v>
      </c>
      <c r="K624" s="599">
        <v>4754834</v>
      </c>
      <c r="L624" s="208">
        <v>1</v>
      </c>
    </row>
    <row r="625" spans="1:12" ht="17.399999999999999" x14ac:dyDescent="0.3">
      <c r="A625" s="271">
        <v>10</v>
      </c>
      <c r="B625" s="68" t="s">
        <v>302</v>
      </c>
      <c r="C625" s="29">
        <v>4</v>
      </c>
      <c r="D625" s="49" t="s">
        <v>936</v>
      </c>
      <c r="E625" s="62">
        <f>SUM(E617:E619)</f>
        <v>0</v>
      </c>
      <c r="F625" s="18"/>
      <c r="H625" s="544">
        <f>SUM(H618:H624)</f>
        <v>3339764</v>
      </c>
      <c r="I625" s="423">
        <f>SUM(I620:I624)</f>
        <v>1415070</v>
      </c>
      <c r="J625" s="423">
        <f>SUM(J620:J624)</f>
        <v>4754834</v>
      </c>
      <c r="K625" s="600">
        <f>SUM(K624)</f>
        <v>4754834</v>
      </c>
      <c r="L625" s="592">
        <v>1</v>
      </c>
    </row>
    <row r="626" spans="1:12" ht="17.399999999999999" x14ac:dyDescent="0.3">
      <c r="A626" s="271">
        <v>11</v>
      </c>
      <c r="B626" s="576"/>
      <c r="C626" s="203">
        <v>87</v>
      </c>
      <c r="D626" s="200" t="s">
        <v>1313</v>
      </c>
      <c r="E626" s="586"/>
      <c r="F626" s="280"/>
      <c r="G626" s="286"/>
      <c r="H626" s="587"/>
      <c r="I626" s="447">
        <v>700000</v>
      </c>
      <c r="J626" s="417">
        <f>SUM(H626:I626)</f>
        <v>700000</v>
      </c>
      <c r="K626" s="599">
        <v>700000</v>
      </c>
      <c r="L626" s="208">
        <v>1</v>
      </c>
    </row>
    <row r="627" spans="1:12" x14ac:dyDescent="0.25">
      <c r="A627" s="697">
        <v>12</v>
      </c>
      <c r="B627" s="735" t="s">
        <v>934</v>
      </c>
      <c r="C627" s="736"/>
      <c r="D627" s="737"/>
      <c r="E627" s="743">
        <f>SUM(E625)</f>
        <v>0</v>
      </c>
      <c r="F627" s="18"/>
      <c r="H627" s="744">
        <f>H625</f>
        <v>3339764</v>
      </c>
      <c r="I627" s="790">
        <f>I625+I626</f>
        <v>2115070</v>
      </c>
      <c r="J627" s="790">
        <f>SUM(H627:I627)</f>
        <v>5454834</v>
      </c>
      <c r="K627" s="714">
        <f>+K625+K626</f>
        <v>5454834</v>
      </c>
      <c r="L627" s="699">
        <v>1</v>
      </c>
    </row>
    <row r="628" spans="1:12" x14ac:dyDescent="0.25">
      <c r="A628" s="698"/>
      <c r="B628" s="738"/>
      <c r="C628" s="739"/>
      <c r="D628" s="740"/>
      <c r="E628" s="743"/>
      <c r="F628" s="18"/>
      <c r="H628" s="744"/>
      <c r="I628" s="790"/>
      <c r="J628" s="790"/>
      <c r="K628" s="715"/>
      <c r="L628" s="700"/>
    </row>
    <row r="629" spans="1:12" ht="17.399999999999999" x14ac:dyDescent="0.3">
      <c r="A629" s="272"/>
      <c r="B629" s="67"/>
      <c r="C629" s="18"/>
      <c r="E629" s="63"/>
      <c r="F629" s="18"/>
      <c r="H629" s="565"/>
      <c r="I629" s="460"/>
      <c r="J629" s="460"/>
    </row>
    <row r="630" spans="1:12" ht="17.399999999999999" x14ac:dyDescent="0.3">
      <c r="A630" s="272"/>
      <c r="B630" s="67"/>
      <c r="C630" s="18"/>
      <c r="E630" s="63"/>
      <c r="F630" s="18"/>
      <c r="H630" s="565">
        <f>H627+H609+H599+H574+H563+H552+H541+H531+H520+H481+H469+H458+H435+H387+H366+H319+H309+H299+H260+H229+H215+H195+H175+H146+H134+H101+H80+H57+H122</f>
        <v>173301808.56</v>
      </c>
      <c r="I630" s="565">
        <f>I627+I609+I599+I574+I563+I552+I541+I531+I520+I481+I469+I458+I435+I387+I366+I319+I309+I299+I260+I229+I215+I195+I175+I146+I134+I101+I80+I57+I122</f>
        <v>122595143.44</v>
      </c>
      <c r="J630" s="565">
        <f>J627+J609+J599+J574+J563+J552+J541+J531+J520+J481+J469+J458+J435+J387+J366+J319+J309+J299+J260+J229+J215+J195+J175+J146+J134+J101+J80+J57+J122+J110</f>
        <v>297704828</v>
      </c>
      <c r="K630" s="565">
        <f>K627+K609+K599+K574+K563+K552+K541+K531+K520+K481+K469+K458+K435+K387+K366+K319+K309+K299+K260+K229+K215+K195+K175+K146+K134+K101+K80+K57+K122+K110</f>
        <v>297704828</v>
      </c>
    </row>
    <row r="631" spans="1:12" ht="17.399999999999999" x14ac:dyDescent="0.3">
      <c r="A631" s="272"/>
      <c r="B631" s="67"/>
      <c r="C631" s="18"/>
      <c r="E631" s="63"/>
      <c r="F631" s="18"/>
      <c r="H631" s="588"/>
      <c r="I631" s="460"/>
      <c r="J631" s="460"/>
    </row>
    <row r="632" spans="1:12" ht="17.399999999999999" x14ac:dyDescent="0.3">
      <c r="A632" s="272"/>
      <c r="B632" s="67"/>
      <c r="C632" s="18"/>
      <c r="E632" s="63"/>
      <c r="F632" s="18"/>
      <c r="H632" s="588"/>
      <c r="I632" s="460"/>
      <c r="J632" s="460"/>
    </row>
    <row r="633" spans="1:12" ht="17.399999999999999" x14ac:dyDescent="0.3">
      <c r="A633" s="272"/>
      <c r="B633" s="67"/>
      <c r="C633" s="18"/>
      <c r="E633" s="63"/>
      <c r="F633" s="18"/>
      <c r="H633" s="588"/>
      <c r="I633" s="460"/>
      <c r="J633" s="460"/>
    </row>
    <row r="634" spans="1:12" ht="17.399999999999999" x14ac:dyDescent="0.3">
      <c r="A634" s="272"/>
      <c r="B634" s="67"/>
      <c r="C634" s="18"/>
      <c r="E634" s="63"/>
      <c r="F634" s="18"/>
      <c r="H634" s="565"/>
      <c r="I634" s="460"/>
      <c r="J634" s="460"/>
    </row>
    <row r="635" spans="1:12" ht="17.399999999999999" x14ac:dyDescent="0.3">
      <c r="A635" s="272"/>
      <c r="B635" s="67"/>
      <c r="C635" s="18"/>
      <c r="D635" s="19" t="s">
        <v>157</v>
      </c>
      <c r="E635" s="21"/>
      <c r="F635" s="18"/>
      <c r="H635" s="461"/>
      <c r="I635" s="462"/>
      <c r="J635" s="460"/>
    </row>
    <row r="636" spans="1:12" ht="17.399999999999999" x14ac:dyDescent="0.3">
      <c r="A636" s="272"/>
      <c r="B636" s="67"/>
      <c r="C636" s="36"/>
      <c r="D636" s="19" t="s">
        <v>158</v>
      </c>
      <c r="E636" s="21"/>
      <c r="F636" s="18"/>
      <c r="H636" s="461"/>
      <c r="I636" s="460"/>
      <c r="J636" s="460"/>
    </row>
    <row r="637" spans="1:12" ht="17.399999999999999" x14ac:dyDescent="0.3">
      <c r="A637" s="272"/>
      <c r="B637" s="67"/>
      <c r="C637" s="36"/>
      <c r="D637" s="19"/>
      <c r="E637" s="22"/>
      <c r="F637" s="18"/>
      <c r="H637" s="464"/>
      <c r="I637" s="460"/>
      <c r="J637" s="460"/>
    </row>
    <row r="638" spans="1:12" ht="17.399999999999999" x14ac:dyDescent="0.3">
      <c r="A638" s="697" t="s">
        <v>869</v>
      </c>
      <c r="B638" s="701" t="s">
        <v>1</v>
      </c>
      <c r="C638" s="702"/>
      <c r="D638" s="13" t="s">
        <v>306</v>
      </c>
      <c r="E638" s="24" t="s">
        <v>3</v>
      </c>
      <c r="F638" s="18">
        <v>511112</v>
      </c>
      <c r="H638" s="413" t="s">
        <v>3</v>
      </c>
      <c r="I638" s="589" t="s">
        <v>4</v>
      </c>
      <c r="J638" s="589" t="s">
        <v>5</v>
      </c>
    </row>
    <row r="639" spans="1:12" ht="17.399999999999999" x14ac:dyDescent="0.3">
      <c r="A639" s="698"/>
      <c r="B639" s="701" t="s">
        <v>37</v>
      </c>
      <c r="C639" s="702"/>
      <c r="D639" s="13" t="s">
        <v>159</v>
      </c>
      <c r="E639" s="24" t="s">
        <v>1013</v>
      </c>
      <c r="F639" s="18"/>
      <c r="H639" s="413" t="s">
        <v>1125</v>
      </c>
      <c r="I639" s="414" t="s">
        <v>1126</v>
      </c>
      <c r="J639" s="415" t="s">
        <v>1127</v>
      </c>
    </row>
    <row r="640" spans="1:12" ht="17.399999999999999" x14ac:dyDescent="0.3">
      <c r="A640" s="271">
        <v>1</v>
      </c>
      <c r="B640" s="68" t="s">
        <v>302</v>
      </c>
      <c r="C640" s="23">
        <v>512</v>
      </c>
      <c r="D640" s="46" t="s">
        <v>1314</v>
      </c>
      <c r="E640" s="10">
        <v>69490587</v>
      </c>
      <c r="F640" s="18"/>
      <c r="H640" s="416">
        <f>H647-H630</f>
        <v>101365471.44</v>
      </c>
      <c r="I640" s="417">
        <f>-I630</f>
        <v>-122595143.44</v>
      </c>
      <c r="J640" s="417">
        <v>-23037548</v>
      </c>
    </row>
    <row r="641" spans="1:10" ht="17.399999999999999" x14ac:dyDescent="0.3">
      <c r="A641" s="271">
        <v>2</v>
      </c>
      <c r="B641" s="68"/>
      <c r="C641" s="23"/>
      <c r="D641" s="46" t="s">
        <v>303</v>
      </c>
      <c r="E641" s="104"/>
      <c r="F641" s="18"/>
      <c r="H641" s="566"/>
      <c r="I641" s="417">
        <f>'[1]2.m'!F117</f>
        <v>177912801</v>
      </c>
      <c r="J641" s="417">
        <f>SUM(H641:I641)</f>
        <v>177912801</v>
      </c>
    </row>
    <row r="642" spans="1:10" ht="17.399999999999999" x14ac:dyDescent="0.3">
      <c r="A642" s="271">
        <v>3</v>
      </c>
      <c r="B642" s="68"/>
      <c r="C642" s="23"/>
      <c r="D642" s="46" t="s">
        <v>304</v>
      </c>
      <c r="E642" s="104"/>
      <c r="F642" s="18"/>
      <c r="H642" s="566"/>
      <c r="I642" s="417">
        <f>'[1]2.m'!F121</f>
        <v>41541182</v>
      </c>
      <c r="J642" s="417">
        <f>SUM(H642:I642)</f>
        <v>41541182</v>
      </c>
    </row>
    <row r="643" spans="1:10" ht="17.399999999999999" x14ac:dyDescent="0.3">
      <c r="A643" s="271">
        <v>4</v>
      </c>
      <c r="B643" s="68" t="s">
        <v>302</v>
      </c>
      <c r="C643" s="29"/>
      <c r="D643" s="49"/>
      <c r="E643" s="62">
        <f>SUM(E640:E640)</f>
        <v>69490587</v>
      </c>
      <c r="F643" s="18"/>
      <c r="H643" s="590">
        <f>SUM(H640:H640)</f>
        <v>101365471.44</v>
      </c>
      <c r="I643" s="423">
        <f>SUM(I640:I642)</f>
        <v>96858839.560000002</v>
      </c>
      <c r="J643" s="423">
        <f>SUM(J640:J642)</f>
        <v>196416435</v>
      </c>
    </row>
    <row r="644" spans="1:10" ht="12.75" customHeight="1" x14ac:dyDescent="0.25">
      <c r="A644" s="697">
        <v>5</v>
      </c>
      <c r="B644" s="735" t="s">
        <v>45</v>
      </c>
      <c r="C644" s="736"/>
      <c r="D644" s="737"/>
      <c r="E644" s="772">
        <f>SUM(E643)</f>
        <v>69490587</v>
      </c>
      <c r="F644" s="18"/>
      <c r="H644" s="791">
        <f>SUM(H643)</f>
        <v>101365471.44</v>
      </c>
      <c r="I644" s="752">
        <f>I643</f>
        <v>96858839.560000002</v>
      </c>
      <c r="J644" s="752">
        <f>J643</f>
        <v>196416435</v>
      </c>
    </row>
    <row r="645" spans="1:10" ht="12.75" customHeight="1" x14ac:dyDescent="0.25">
      <c r="A645" s="698"/>
      <c r="B645" s="738"/>
      <c r="C645" s="739"/>
      <c r="D645" s="740"/>
      <c r="E645" s="756"/>
      <c r="F645" s="18"/>
      <c r="H645" s="757"/>
      <c r="I645" s="753"/>
      <c r="J645" s="753"/>
    </row>
    <row r="647" spans="1:10" ht="17.399999999999999" x14ac:dyDescent="0.3">
      <c r="H647" s="462">
        <v>274667280</v>
      </c>
      <c r="J647" s="614">
        <f>J630+J644</f>
        <v>494121263</v>
      </c>
    </row>
  </sheetData>
  <mergeCells count="337">
    <mergeCell ref="A107:A108"/>
    <mergeCell ref="B108:C108"/>
    <mergeCell ref="A110:A111"/>
    <mergeCell ref="B110:D111"/>
    <mergeCell ref="H110:H111"/>
    <mergeCell ref="I110:I111"/>
    <mergeCell ref="J110:J111"/>
    <mergeCell ref="B107:C107"/>
    <mergeCell ref="K134:K135"/>
    <mergeCell ref="L134:L135"/>
    <mergeCell ref="K7:K10"/>
    <mergeCell ref="L7:L10"/>
    <mergeCell ref="J134:J135"/>
    <mergeCell ref="E134:E135"/>
    <mergeCell ref="H134:H135"/>
    <mergeCell ref="I134:I135"/>
    <mergeCell ref="H627:H628"/>
    <mergeCell ref="I627:I628"/>
    <mergeCell ref="J627:J628"/>
    <mergeCell ref="A644:A645"/>
    <mergeCell ref="B644:D645"/>
    <mergeCell ref="E644:E645"/>
    <mergeCell ref="H644:H645"/>
    <mergeCell ref="I644:I645"/>
    <mergeCell ref="J644:J645"/>
    <mergeCell ref="A615:A616"/>
    <mergeCell ref="B615:C615"/>
    <mergeCell ref="B616:C616"/>
    <mergeCell ref="A627:A628"/>
    <mergeCell ref="B627:D628"/>
    <mergeCell ref="E627:E628"/>
    <mergeCell ref="J599:J600"/>
    <mergeCell ref="A605:A606"/>
    <mergeCell ref="B605:C605"/>
    <mergeCell ref="B606:C606"/>
    <mergeCell ref="A609:A610"/>
    <mergeCell ref="B609:D610"/>
    <mergeCell ref="E609:E610"/>
    <mergeCell ref="H609:H610"/>
    <mergeCell ref="I574:I575"/>
    <mergeCell ref="J574:J575"/>
    <mergeCell ref="A580:A581"/>
    <mergeCell ref="B580:C580"/>
    <mergeCell ref="B581:C581"/>
    <mergeCell ref="A599:A600"/>
    <mergeCell ref="B599:D600"/>
    <mergeCell ref="E599:E600"/>
    <mergeCell ref="H599:H600"/>
    <mergeCell ref="I599:I600"/>
    <mergeCell ref="H563:H564"/>
    <mergeCell ref="A569:A570"/>
    <mergeCell ref="B569:C569"/>
    <mergeCell ref="B570:C570"/>
    <mergeCell ref="A574:A575"/>
    <mergeCell ref="B574:D575"/>
    <mergeCell ref="E574:E575"/>
    <mergeCell ref="H574:H575"/>
    <mergeCell ref="A558:A559"/>
    <mergeCell ref="B558:C558"/>
    <mergeCell ref="B559:C559"/>
    <mergeCell ref="A563:A564"/>
    <mergeCell ref="B563:D564"/>
    <mergeCell ref="E563:E564"/>
    <mergeCell ref="A552:A553"/>
    <mergeCell ref="B552:D553"/>
    <mergeCell ref="E552:E553"/>
    <mergeCell ref="H552:H553"/>
    <mergeCell ref="I552:I553"/>
    <mergeCell ref="J552:J553"/>
    <mergeCell ref="H541:H542"/>
    <mergeCell ref="I541:I542"/>
    <mergeCell ref="J541:J542"/>
    <mergeCell ref="A548:A549"/>
    <mergeCell ref="B548:C548"/>
    <mergeCell ref="B549:C549"/>
    <mergeCell ref="A537:A538"/>
    <mergeCell ref="B537:C537"/>
    <mergeCell ref="B538:C538"/>
    <mergeCell ref="A541:A542"/>
    <mergeCell ref="B541:D542"/>
    <mergeCell ref="E541:E542"/>
    <mergeCell ref="J520:J521"/>
    <mergeCell ref="A527:A528"/>
    <mergeCell ref="B527:C527"/>
    <mergeCell ref="B528:C528"/>
    <mergeCell ref="A531:A532"/>
    <mergeCell ref="B531:D532"/>
    <mergeCell ref="E531:E532"/>
    <mergeCell ref="H531:H532"/>
    <mergeCell ref="I531:I532"/>
    <mergeCell ref="J531:J532"/>
    <mergeCell ref="I481:I482"/>
    <mergeCell ref="J481:J482"/>
    <mergeCell ref="A488:A489"/>
    <mergeCell ref="B488:C488"/>
    <mergeCell ref="B489:C489"/>
    <mergeCell ref="A520:A521"/>
    <mergeCell ref="B520:D521"/>
    <mergeCell ref="E520:E521"/>
    <mergeCell ref="H520:H521"/>
    <mergeCell ref="I520:I521"/>
    <mergeCell ref="A477:A478"/>
    <mergeCell ref="B477:C477"/>
    <mergeCell ref="B478:C478"/>
    <mergeCell ref="A481:A482"/>
    <mergeCell ref="E481:E482"/>
    <mergeCell ref="H481:H482"/>
    <mergeCell ref="I458:I459"/>
    <mergeCell ref="J458:J459"/>
    <mergeCell ref="A464:A465"/>
    <mergeCell ref="B464:C464"/>
    <mergeCell ref="B465:C465"/>
    <mergeCell ref="A469:A470"/>
    <mergeCell ref="E469:E470"/>
    <mergeCell ref="H469:H470"/>
    <mergeCell ref="I469:I470"/>
    <mergeCell ref="J469:J470"/>
    <mergeCell ref="A441:A442"/>
    <mergeCell ref="B441:C441"/>
    <mergeCell ref="B442:C442"/>
    <mergeCell ref="A458:A459"/>
    <mergeCell ref="E458:E459"/>
    <mergeCell ref="H458:H459"/>
    <mergeCell ref="A435:A436"/>
    <mergeCell ref="B435:D436"/>
    <mergeCell ref="E435:E436"/>
    <mergeCell ref="H435:H436"/>
    <mergeCell ref="I435:I436"/>
    <mergeCell ref="J435:J436"/>
    <mergeCell ref="H387:H388"/>
    <mergeCell ref="I387:I388"/>
    <mergeCell ref="J387:J388"/>
    <mergeCell ref="A393:A394"/>
    <mergeCell ref="B393:C393"/>
    <mergeCell ref="B394:C394"/>
    <mergeCell ref="A372:A373"/>
    <mergeCell ref="B372:C372"/>
    <mergeCell ref="B373:C373"/>
    <mergeCell ref="A387:A388"/>
    <mergeCell ref="B387:D388"/>
    <mergeCell ref="E387:E388"/>
    <mergeCell ref="A366:A367"/>
    <mergeCell ref="B366:D367"/>
    <mergeCell ref="E366:E367"/>
    <mergeCell ref="H366:H367"/>
    <mergeCell ref="I366:I367"/>
    <mergeCell ref="J366:J367"/>
    <mergeCell ref="A325:A326"/>
    <mergeCell ref="B325:C325"/>
    <mergeCell ref="B326:C326"/>
    <mergeCell ref="I327:I328"/>
    <mergeCell ref="J327:J328"/>
    <mergeCell ref="I329:I331"/>
    <mergeCell ref="J329:J331"/>
    <mergeCell ref="A319:A320"/>
    <mergeCell ref="B319:D320"/>
    <mergeCell ref="E319:E320"/>
    <mergeCell ref="H319:H320"/>
    <mergeCell ref="I319:I320"/>
    <mergeCell ref="J319:J320"/>
    <mergeCell ref="H309:H310"/>
    <mergeCell ref="I309:I310"/>
    <mergeCell ref="J309:J310"/>
    <mergeCell ref="A315:A316"/>
    <mergeCell ref="B315:C315"/>
    <mergeCell ref="B316:C316"/>
    <mergeCell ref="A305:A306"/>
    <mergeCell ref="B305:C305"/>
    <mergeCell ref="B306:C306"/>
    <mergeCell ref="A309:A310"/>
    <mergeCell ref="B309:D310"/>
    <mergeCell ref="E309:E310"/>
    <mergeCell ref="A269:A270"/>
    <mergeCell ref="B269:C269"/>
    <mergeCell ref="B270:C270"/>
    <mergeCell ref="J286:J289"/>
    <mergeCell ref="A299:A300"/>
    <mergeCell ref="B299:D300"/>
    <mergeCell ref="E299:E300"/>
    <mergeCell ref="H299:H300"/>
    <mergeCell ref="I299:I300"/>
    <mergeCell ref="J299:J300"/>
    <mergeCell ref="J250:J251"/>
    <mergeCell ref="A260:A261"/>
    <mergeCell ref="B260:D261"/>
    <mergeCell ref="E260:E261"/>
    <mergeCell ref="H260:H261"/>
    <mergeCell ref="I260:I261"/>
    <mergeCell ref="J260:J261"/>
    <mergeCell ref="H229:H230"/>
    <mergeCell ref="I229:I230"/>
    <mergeCell ref="J229:J230"/>
    <mergeCell ref="A238:A239"/>
    <mergeCell ref="B238:C238"/>
    <mergeCell ref="B239:C239"/>
    <mergeCell ref="A221:A222"/>
    <mergeCell ref="B221:C221"/>
    <mergeCell ref="B222:C222"/>
    <mergeCell ref="A229:A230"/>
    <mergeCell ref="B229:D230"/>
    <mergeCell ref="E229:E230"/>
    <mergeCell ref="J195:J196"/>
    <mergeCell ref="A201:A202"/>
    <mergeCell ref="B201:C201"/>
    <mergeCell ref="B202:C202"/>
    <mergeCell ref="A215:A216"/>
    <mergeCell ref="B215:D216"/>
    <mergeCell ref="E215:E216"/>
    <mergeCell ref="H215:H216"/>
    <mergeCell ref="I215:I216"/>
    <mergeCell ref="J215:J216"/>
    <mergeCell ref="I175:I176"/>
    <mergeCell ref="J175:J176"/>
    <mergeCell ref="A181:A182"/>
    <mergeCell ref="B181:C181"/>
    <mergeCell ref="B182:C182"/>
    <mergeCell ref="A195:A196"/>
    <mergeCell ref="B195:D196"/>
    <mergeCell ref="E195:E196"/>
    <mergeCell ref="H195:H196"/>
    <mergeCell ref="I195:I196"/>
    <mergeCell ref="A152:A153"/>
    <mergeCell ref="B152:C152"/>
    <mergeCell ref="B153:C153"/>
    <mergeCell ref="A175:A176"/>
    <mergeCell ref="E175:E176"/>
    <mergeCell ref="H175:H176"/>
    <mergeCell ref="A140:A141"/>
    <mergeCell ref="B140:C140"/>
    <mergeCell ref="B141:C141"/>
    <mergeCell ref="A146:A147"/>
    <mergeCell ref="B146:D147"/>
    <mergeCell ref="E146:E147"/>
    <mergeCell ref="H146:H147"/>
    <mergeCell ref="I146:I147"/>
    <mergeCell ref="J146:J147"/>
    <mergeCell ref="I122:I123"/>
    <mergeCell ref="J122:J123"/>
    <mergeCell ref="A128:A129"/>
    <mergeCell ref="B128:C128"/>
    <mergeCell ref="B129:C129"/>
    <mergeCell ref="A134:A135"/>
    <mergeCell ref="B134:D135"/>
    <mergeCell ref="A117:A118"/>
    <mergeCell ref="B117:C117"/>
    <mergeCell ref="B118:C118"/>
    <mergeCell ref="A122:A123"/>
    <mergeCell ref="B122:D123"/>
    <mergeCell ref="H122:H123"/>
    <mergeCell ref="A101:A102"/>
    <mergeCell ref="B101:D102"/>
    <mergeCell ref="E101:E102"/>
    <mergeCell ref="H101:H102"/>
    <mergeCell ref="I101:I102"/>
    <mergeCell ref="J101:J102"/>
    <mergeCell ref="H80:H81"/>
    <mergeCell ref="I80:I81"/>
    <mergeCell ref="J80:J81"/>
    <mergeCell ref="A86:A87"/>
    <mergeCell ref="B86:C86"/>
    <mergeCell ref="B87:C87"/>
    <mergeCell ref="A64:A65"/>
    <mergeCell ref="B64:C64"/>
    <mergeCell ref="B65:C65"/>
    <mergeCell ref="A80:A81"/>
    <mergeCell ref="B80:D81"/>
    <mergeCell ref="E80:E81"/>
    <mergeCell ref="A5:A6"/>
    <mergeCell ref="B5:C5"/>
    <mergeCell ref="B6:C6"/>
    <mergeCell ref="J7:J10"/>
    <mergeCell ref="A57:A58"/>
    <mergeCell ref="B57:D58"/>
    <mergeCell ref="E57:E58"/>
    <mergeCell ref="H57:H58"/>
    <mergeCell ref="I57:I58"/>
    <mergeCell ref="J57:J58"/>
    <mergeCell ref="K57:K58"/>
    <mergeCell ref="L57:L58"/>
    <mergeCell ref="K309:K310"/>
    <mergeCell ref="K299:K300"/>
    <mergeCell ref="L309:L310"/>
    <mergeCell ref="K260:K261"/>
    <mergeCell ref="K229:K230"/>
    <mergeCell ref="K215:K216"/>
    <mergeCell ref="K195:K196"/>
    <mergeCell ref="K175:K176"/>
    <mergeCell ref="K80:K81"/>
    <mergeCell ref="K366:K367"/>
    <mergeCell ref="K541:K542"/>
    <mergeCell ref="K122:K123"/>
    <mergeCell ref="K110:K111"/>
    <mergeCell ref="L458:L459"/>
    <mergeCell ref="L80:L81"/>
    <mergeCell ref="L254:L255"/>
    <mergeCell ref="L260:L261"/>
    <mergeCell ref="L101:L102"/>
    <mergeCell ref="K627:K628"/>
    <mergeCell ref="K599:K600"/>
    <mergeCell ref="K458:K459"/>
    <mergeCell ref="K387:K388"/>
    <mergeCell ref="K435:K436"/>
    <mergeCell ref="K520:K521"/>
    <mergeCell ref="K552:K553"/>
    <mergeCell ref="K574:K575"/>
    <mergeCell ref="K120:K121"/>
    <mergeCell ref="L120:L121"/>
    <mergeCell ref="L122:L123"/>
    <mergeCell ref="L195:L196"/>
    <mergeCell ref="L215:L216"/>
    <mergeCell ref="L175:L176"/>
    <mergeCell ref="K101:K102"/>
    <mergeCell ref="K284:K289"/>
    <mergeCell ref="L284:L289"/>
    <mergeCell ref="L299:L300"/>
    <mergeCell ref="L110:L111"/>
    <mergeCell ref="K327:K332"/>
    <mergeCell ref="L327:L332"/>
    <mergeCell ref="L229:L230"/>
    <mergeCell ref="K249:K251"/>
    <mergeCell ref="L249:L251"/>
    <mergeCell ref="K254:K255"/>
    <mergeCell ref="L366:L367"/>
    <mergeCell ref="L387:L388"/>
    <mergeCell ref="K402:K406"/>
    <mergeCell ref="L402:L406"/>
    <mergeCell ref="L435:L436"/>
    <mergeCell ref="J1:L1"/>
    <mergeCell ref="L520:L521"/>
    <mergeCell ref="A638:A639"/>
    <mergeCell ref="L541:L542"/>
    <mergeCell ref="L552:L553"/>
    <mergeCell ref="L574:L575"/>
    <mergeCell ref="L599:L600"/>
    <mergeCell ref="L627:L628"/>
    <mergeCell ref="B639:C639"/>
    <mergeCell ref="B638:C638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  <headerFooter>
    <oddHeader>&amp;R11. melléklet a 4/2018. (V. 31.) önkormányzati rendelethez</oddHeader>
  </headerFooter>
  <rowBreaks count="6" manualBreakCount="6">
    <brk id="148" max="16383" man="1"/>
    <brk id="217" max="16383" man="1"/>
    <brk id="368" max="16383" man="1"/>
    <brk id="437" max="16383" man="1"/>
    <brk id="521" max="16383" man="1"/>
    <brk id="601" max="16383" man="1"/>
  </rowBreaks>
  <colBreaks count="1" manualBreakCount="1">
    <brk id="12" min="1" max="64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zoomScaleNormal="100" workbookViewId="0">
      <selection activeCell="B3" sqref="B3"/>
    </sheetView>
  </sheetViews>
  <sheetFormatPr defaultColWidth="9.109375" defaultRowHeight="14.4" x14ac:dyDescent="0.3"/>
  <cols>
    <col min="1" max="1" width="9.109375" style="177"/>
    <col min="2" max="2" width="42.109375" style="71" customWidth="1"/>
    <col min="3" max="3" width="13.5546875" style="78" bestFit="1" customWidth="1"/>
    <col min="4" max="4" width="13.5546875" style="71" bestFit="1" customWidth="1"/>
    <col min="5" max="16384" width="9.109375" style="71"/>
  </cols>
  <sheetData>
    <row r="1" spans="1:4" x14ac:dyDescent="0.3">
      <c r="A1" s="222" t="s">
        <v>949</v>
      </c>
      <c r="C1" s="72"/>
      <c r="D1" s="72"/>
    </row>
    <row r="2" spans="1:4" ht="31.5" customHeight="1" x14ac:dyDescent="0.3">
      <c r="A2" s="178"/>
      <c r="B2" s="73" t="s">
        <v>1</v>
      </c>
      <c r="C2" s="74" t="s">
        <v>2</v>
      </c>
      <c r="D2" s="74" t="s">
        <v>3</v>
      </c>
    </row>
    <row r="3" spans="1:4" ht="31.5" customHeight="1" x14ac:dyDescent="0.3">
      <c r="A3" s="178" t="s">
        <v>373</v>
      </c>
      <c r="B3" s="73" t="s">
        <v>369</v>
      </c>
      <c r="C3" s="176" t="s">
        <v>265</v>
      </c>
      <c r="D3" s="176" t="s">
        <v>858</v>
      </c>
    </row>
    <row r="4" spans="1:4" ht="31.5" customHeight="1" x14ac:dyDescent="0.3">
      <c r="A4" s="178">
        <v>1</v>
      </c>
      <c r="B4" s="75" t="s">
        <v>326</v>
      </c>
      <c r="C4" s="356">
        <v>101365280</v>
      </c>
      <c r="D4" s="356">
        <v>29725977</v>
      </c>
    </row>
    <row r="5" spans="1:4" ht="31.5" customHeight="1" x14ac:dyDescent="0.3">
      <c r="A5" s="178">
        <v>2</v>
      </c>
      <c r="B5" s="75" t="s">
        <v>327</v>
      </c>
      <c r="C5" s="356"/>
      <c r="D5" s="356">
        <f>D6+D7+D8</f>
        <v>163494806</v>
      </c>
    </row>
    <row r="6" spans="1:4" ht="31.5" customHeight="1" x14ac:dyDescent="0.3">
      <c r="A6" s="178">
        <v>3</v>
      </c>
      <c r="B6" s="76" t="s">
        <v>328</v>
      </c>
      <c r="C6" s="357"/>
      <c r="D6" s="357">
        <v>173299</v>
      </c>
    </row>
    <row r="7" spans="1:4" ht="31.5" customHeight="1" x14ac:dyDescent="0.3">
      <c r="A7" s="178">
        <v>4</v>
      </c>
      <c r="B7" s="76" t="s">
        <v>1041</v>
      </c>
      <c r="C7" s="357"/>
      <c r="D7" s="357">
        <v>2103486</v>
      </c>
    </row>
    <row r="8" spans="1:4" ht="31.5" customHeight="1" x14ac:dyDescent="0.3">
      <c r="A8" s="178">
        <v>5</v>
      </c>
      <c r="B8" s="76" t="s">
        <v>1093</v>
      </c>
      <c r="C8" s="357"/>
      <c r="D8" s="357">
        <v>161218021</v>
      </c>
    </row>
    <row r="9" spans="1:4" s="77" customFormat="1" ht="31.5" customHeight="1" x14ac:dyDescent="0.3">
      <c r="A9" s="178">
        <v>6</v>
      </c>
      <c r="B9" s="75" t="s">
        <v>297</v>
      </c>
      <c r="C9" s="356">
        <f>C4+C5</f>
        <v>101365280</v>
      </c>
      <c r="D9" s="356">
        <v>196416435</v>
      </c>
    </row>
  </sheetData>
  <phoneticPr fontId="12" type="noConversion"/>
  <printOptions horizontalCentered="1"/>
  <pageMargins left="0.74803149606299213" right="0.74803149606299213" top="1.6929133858267718" bottom="0.98425196850393704" header="0.51181102362204722" footer="0.51181102362204722"/>
  <pageSetup paperSize="9" orientation="portrait" r:id="rId1"/>
  <headerFooter>
    <oddHeader>&amp;LMAGYARPOLÁNY KÖZSÉG 
ÖNKORMÁNYZATA&amp;C2017. évi zárszámadás
TARTALÉK&amp;R12. melléklet a 4/2018. (V. 31.)
önkormányzati rendelethez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28"/>
  <sheetViews>
    <sheetView zoomScaleNormal="100" workbookViewId="0">
      <selection activeCell="E6" sqref="E6"/>
    </sheetView>
  </sheetViews>
  <sheetFormatPr defaultColWidth="9.109375" defaultRowHeight="18" x14ac:dyDescent="0.35"/>
  <cols>
    <col min="1" max="1" width="9.109375" style="79"/>
    <col min="2" max="2" width="47" style="80" customWidth="1"/>
    <col min="3" max="3" width="9.109375" style="80" hidden="1" customWidth="1"/>
    <col min="4" max="4" width="28.88671875" style="80" hidden="1" customWidth="1"/>
    <col min="5" max="5" width="18.44140625" style="79" customWidth="1"/>
    <col min="6" max="6" width="19.6640625" style="79" customWidth="1"/>
    <col min="7" max="7" width="17" style="80" customWidth="1"/>
    <col min="8" max="16384" width="9.109375" style="80"/>
  </cols>
  <sheetData>
    <row r="1" spans="1:7" ht="18.600000000000001" thickBot="1" x14ac:dyDescent="0.4">
      <c r="A1" s="221" t="s">
        <v>948</v>
      </c>
      <c r="G1" s="81"/>
    </row>
    <row r="2" spans="1:7" s="79" customFormat="1" x14ac:dyDescent="0.35">
      <c r="A2" s="220"/>
      <c r="B2" s="213" t="s">
        <v>1</v>
      </c>
      <c r="C2" s="213"/>
      <c r="D2" s="213"/>
      <c r="E2" s="213" t="s">
        <v>2</v>
      </c>
      <c r="F2" s="213" t="s">
        <v>3</v>
      </c>
      <c r="G2" s="214" t="s">
        <v>4</v>
      </c>
    </row>
    <row r="3" spans="1:7" s="85" customFormat="1" ht="15.6" x14ac:dyDescent="0.3">
      <c r="A3" s="215">
        <v>1</v>
      </c>
      <c r="B3" s="83" t="s">
        <v>331</v>
      </c>
      <c r="C3" s="83"/>
      <c r="D3" s="83"/>
      <c r="E3" s="84" t="s">
        <v>356</v>
      </c>
      <c r="F3" s="84" t="s">
        <v>332</v>
      </c>
      <c r="G3" s="216" t="s">
        <v>285</v>
      </c>
    </row>
    <row r="4" spans="1:7" s="85" customFormat="1" ht="30.75" customHeight="1" x14ac:dyDescent="0.3">
      <c r="A4" s="215">
        <v>2</v>
      </c>
      <c r="B4" s="30" t="s">
        <v>333</v>
      </c>
      <c r="C4" s="83"/>
      <c r="D4" s="83"/>
      <c r="E4" s="84"/>
      <c r="F4" s="358">
        <f>'9. Önkorm.bevételek'!K60</f>
        <v>20747175</v>
      </c>
      <c r="G4" s="217">
        <v>2017</v>
      </c>
    </row>
    <row r="5" spans="1:7" s="85" customFormat="1" ht="30.75" customHeight="1" x14ac:dyDescent="0.3">
      <c r="A5" s="215">
        <v>3</v>
      </c>
      <c r="B5" s="30" t="s">
        <v>334</v>
      </c>
      <c r="C5" s="30"/>
      <c r="D5" s="30"/>
      <c r="E5" s="86"/>
      <c r="F5" s="358">
        <v>34722256</v>
      </c>
      <c r="G5" s="217">
        <v>2017</v>
      </c>
    </row>
    <row r="6" spans="1:7" s="85" customFormat="1" ht="30.75" customHeight="1" x14ac:dyDescent="0.3">
      <c r="A6" s="215">
        <v>4</v>
      </c>
      <c r="B6" s="87" t="s">
        <v>335</v>
      </c>
      <c r="C6" s="88"/>
      <c r="D6" s="88"/>
      <c r="E6" s="84"/>
      <c r="F6" s="359">
        <f>SUM(F4:F5)</f>
        <v>55469431</v>
      </c>
      <c r="G6" s="217">
        <v>2017</v>
      </c>
    </row>
    <row r="7" spans="1:7" s="85" customFormat="1" ht="30.75" customHeight="1" x14ac:dyDescent="0.3">
      <c r="A7" s="215" t="s">
        <v>1124</v>
      </c>
      <c r="B7" s="87" t="s">
        <v>1113</v>
      </c>
      <c r="C7" s="88"/>
      <c r="D7" s="88"/>
      <c r="E7" s="307" t="s">
        <v>138</v>
      </c>
      <c r="F7" s="359">
        <v>2805070</v>
      </c>
      <c r="G7" s="217">
        <v>2017</v>
      </c>
    </row>
    <row r="8" spans="1:7" s="85" customFormat="1" ht="30.75" customHeight="1" x14ac:dyDescent="0.3">
      <c r="A8" s="215">
        <v>6</v>
      </c>
      <c r="B8" s="211" t="s">
        <v>1114</v>
      </c>
      <c r="C8" s="88"/>
      <c r="D8" s="88"/>
      <c r="E8" s="212" t="s">
        <v>140</v>
      </c>
      <c r="F8" s="359">
        <v>3450000</v>
      </c>
      <c r="G8" s="217">
        <v>2017</v>
      </c>
    </row>
    <row r="9" spans="1:7" s="85" customFormat="1" ht="30.75" customHeight="1" x14ac:dyDescent="0.3">
      <c r="A9" s="215">
        <v>7</v>
      </c>
      <c r="B9" s="211" t="s">
        <v>1121</v>
      </c>
      <c r="C9" s="88"/>
      <c r="D9" s="88"/>
      <c r="E9" s="212" t="s">
        <v>140</v>
      </c>
      <c r="F9" s="359">
        <v>45000</v>
      </c>
      <c r="G9" s="217"/>
    </row>
    <row r="10" spans="1:7" s="85" customFormat="1" ht="28.5" customHeight="1" x14ac:dyDescent="0.3">
      <c r="A10" s="215">
        <v>8</v>
      </c>
      <c r="B10" s="295" t="s">
        <v>1122</v>
      </c>
      <c r="C10" s="88"/>
      <c r="D10" s="88"/>
      <c r="E10" s="212" t="s">
        <v>145</v>
      </c>
      <c r="F10" s="359">
        <v>1952400</v>
      </c>
      <c r="G10" s="217">
        <v>2017</v>
      </c>
    </row>
    <row r="11" spans="1:7" s="85" customFormat="1" ht="28.5" customHeight="1" x14ac:dyDescent="0.3">
      <c r="A11" s="215">
        <v>9</v>
      </c>
      <c r="B11" s="410" t="s">
        <v>1117</v>
      </c>
      <c r="C11" s="89">
        <v>2822</v>
      </c>
      <c r="D11" s="82"/>
      <c r="E11" s="212" t="s">
        <v>152</v>
      </c>
      <c r="F11" s="359">
        <v>563451</v>
      </c>
      <c r="G11" s="217">
        <v>2017</v>
      </c>
    </row>
    <row r="12" spans="1:7" s="85" customFormat="1" ht="28.5" customHeight="1" x14ac:dyDescent="0.3">
      <c r="A12" s="215">
        <v>10</v>
      </c>
      <c r="B12" s="11" t="s">
        <v>1118</v>
      </c>
      <c r="C12" s="89"/>
      <c r="D12" s="82"/>
      <c r="E12" s="212" t="s">
        <v>152</v>
      </c>
      <c r="F12" s="359">
        <v>450000</v>
      </c>
      <c r="G12" s="217">
        <v>2017</v>
      </c>
    </row>
    <row r="13" spans="1:7" s="85" customFormat="1" ht="28.5" customHeight="1" x14ac:dyDescent="0.3">
      <c r="A13" s="215">
        <v>11</v>
      </c>
      <c r="B13" s="11" t="s">
        <v>1042</v>
      </c>
      <c r="C13" s="89"/>
      <c r="D13" s="82"/>
      <c r="E13" s="212" t="s">
        <v>151</v>
      </c>
      <c r="F13" s="359">
        <v>13000</v>
      </c>
      <c r="G13" s="217">
        <v>2017</v>
      </c>
    </row>
    <row r="14" spans="1:7" s="85" customFormat="1" ht="28.5" customHeight="1" x14ac:dyDescent="0.3">
      <c r="A14" s="215">
        <v>12</v>
      </c>
      <c r="B14" s="11" t="s">
        <v>1119</v>
      </c>
      <c r="C14" s="89"/>
      <c r="D14" s="82"/>
      <c r="E14" s="212" t="s">
        <v>863</v>
      </c>
      <c r="F14" s="359">
        <v>89396</v>
      </c>
      <c r="G14" s="217">
        <v>2017</v>
      </c>
    </row>
    <row r="15" spans="1:7" s="85" customFormat="1" ht="28.5" customHeight="1" x14ac:dyDescent="0.3">
      <c r="A15" s="215">
        <v>13</v>
      </c>
      <c r="B15" s="11" t="s">
        <v>1123</v>
      </c>
      <c r="C15" s="89"/>
      <c r="D15" s="82"/>
      <c r="E15" s="212"/>
      <c r="F15" s="359">
        <v>1302284</v>
      </c>
      <c r="G15" s="217"/>
    </row>
    <row r="16" spans="1:7" s="85" customFormat="1" ht="31.5" customHeight="1" x14ac:dyDescent="0.3">
      <c r="A16" s="215">
        <v>14</v>
      </c>
      <c r="B16" s="364" t="s">
        <v>322</v>
      </c>
      <c r="C16" s="304"/>
      <c r="D16" s="304"/>
      <c r="E16" s="305"/>
      <c r="F16" s="360">
        <f>SUM(F7:F15)</f>
        <v>10670601</v>
      </c>
      <c r="G16" s="217">
        <v>2017</v>
      </c>
    </row>
    <row r="17" spans="1:7" s="85" customFormat="1" ht="31.5" customHeight="1" x14ac:dyDescent="0.3">
      <c r="A17" s="215">
        <v>15</v>
      </c>
      <c r="B17" s="211" t="s">
        <v>1116</v>
      </c>
      <c r="C17" s="88"/>
      <c r="D17" s="88"/>
      <c r="E17" s="212" t="s">
        <v>140</v>
      </c>
      <c r="F17" s="360">
        <v>2303150</v>
      </c>
      <c r="G17" s="217"/>
    </row>
    <row r="18" spans="1:7" s="85" customFormat="1" ht="31.5" customHeight="1" x14ac:dyDescent="0.3">
      <c r="A18" s="215">
        <v>16</v>
      </c>
      <c r="B18" s="11" t="s">
        <v>1115</v>
      </c>
      <c r="C18" s="88"/>
      <c r="D18" s="88"/>
      <c r="E18" s="212" t="s">
        <v>143</v>
      </c>
      <c r="F18" s="359">
        <v>92047</v>
      </c>
      <c r="G18" s="217">
        <v>2017</v>
      </c>
    </row>
    <row r="19" spans="1:7" s="85" customFormat="1" ht="31.5" customHeight="1" x14ac:dyDescent="0.3">
      <c r="A19" s="215">
        <v>17</v>
      </c>
      <c r="B19" s="11"/>
      <c r="C19" s="88"/>
      <c r="D19" s="88"/>
      <c r="E19" s="212"/>
      <c r="F19" s="359">
        <v>646703</v>
      </c>
      <c r="G19" s="217"/>
    </row>
    <row r="20" spans="1:7" s="85" customFormat="1" ht="31.5" customHeight="1" x14ac:dyDescent="0.3">
      <c r="A20" s="215">
        <v>18</v>
      </c>
      <c r="B20" s="365" t="s">
        <v>323</v>
      </c>
      <c r="C20" s="306"/>
      <c r="D20" s="306"/>
      <c r="E20" s="305"/>
      <c r="F20" s="362">
        <f>SUM(F17:F19)</f>
        <v>3041900</v>
      </c>
      <c r="G20" s="217">
        <v>2017</v>
      </c>
    </row>
    <row r="21" spans="1:7" s="85" customFormat="1" ht="31.5" customHeight="1" x14ac:dyDescent="0.3">
      <c r="A21" s="215">
        <v>19</v>
      </c>
      <c r="B21" s="365" t="s">
        <v>1120</v>
      </c>
      <c r="C21" s="306"/>
      <c r="D21" s="306"/>
      <c r="E21" s="305"/>
      <c r="F21" s="361">
        <v>700000</v>
      </c>
      <c r="G21" s="217">
        <v>2017</v>
      </c>
    </row>
    <row r="22" spans="1:7" s="85" customFormat="1" ht="30" customHeight="1" thickBot="1" x14ac:dyDescent="0.35">
      <c r="A22" s="215">
        <v>20</v>
      </c>
      <c r="B22" s="302" t="s">
        <v>1043</v>
      </c>
      <c r="C22" s="302"/>
      <c r="D22" s="302"/>
      <c r="E22" s="303"/>
      <c r="F22" s="363">
        <f>F16+F20+F21</f>
        <v>14412501</v>
      </c>
      <c r="G22" s="411">
        <v>2017</v>
      </c>
    </row>
    <row r="23" spans="1:7" s="85" customFormat="1" ht="15.6" x14ac:dyDescent="0.3">
      <c r="A23" s="90"/>
      <c r="E23" s="90"/>
      <c r="F23" s="90"/>
      <c r="G23" s="412"/>
    </row>
    <row r="24" spans="1:7" s="85" customFormat="1" ht="15.6" x14ac:dyDescent="0.3">
      <c r="A24" s="90"/>
      <c r="E24" s="90"/>
      <c r="F24" s="90"/>
    </row>
    <row r="25" spans="1:7" s="85" customFormat="1" ht="15.6" x14ac:dyDescent="0.3">
      <c r="A25" s="90"/>
      <c r="E25" s="90"/>
      <c r="F25" s="90"/>
    </row>
    <row r="26" spans="1:7" s="85" customFormat="1" ht="15.6" x14ac:dyDescent="0.3">
      <c r="A26" s="90"/>
      <c r="E26" s="90"/>
      <c r="F26" s="90"/>
    </row>
    <row r="27" spans="1:7" s="85" customFormat="1" ht="15.6" x14ac:dyDescent="0.3">
      <c r="A27" s="90"/>
      <c r="E27" s="90"/>
      <c r="F27" s="90"/>
    </row>
    <row r="28" spans="1:7" s="85" customFormat="1" ht="15.6" x14ac:dyDescent="0.3">
      <c r="A28" s="90"/>
      <c r="E28" s="90"/>
      <c r="F28" s="90"/>
    </row>
    <row r="29" spans="1:7" s="85" customFormat="1" ht="15.6" x14ac:dyDescent="0.3">
      <c r="A29" s="90"/>
      <c r="E29" s="90"/>
      <c r="F29" s="90"/>
    </row>
    <row r="30" spans="1:7" s="85" customFormat="1" ht="15.6" x14ac:dyDescent="0.3">
      <c r="A30" s="90"/>
      <c r="E30" s="90"/>
      <c r="F30" s="90"/>
    </row>
    <row r="31" spans="1:7" s="85" customFormat="1" ht="15.6" x14ac:dyDescent="0.3">
      <c r="A31" s="90"/>
      <c r="E31" s="90"/>
      <c r="F31" s="90"/>
    </row>
    <row r="32" spans="1:7" s="85" customFormat="1" ht="15.6" x14ac:dyDescent="0.3">
      <c r="A32" s="90"/>
      <c r="E32" s="90"/>
      <c r="F32" s="90"/>
    </row>
    <row r="33" spans="1:6" s="85" customFormat="1" ht="15.6" x14ac:dyDescent="0.3">
      <c r="A33" s="90"/>
      <c r="E33" s="90"/>
      <c r="F33" s="90"/>
    </row>
    <row r="34" spans="1:6" s="85" customFormat="1" ht="15.6" x14ac:dyDescent="0.3">
      <c r="A34" s="90"/>
      <c r="E34" s="90"/>
      <c r="F34" s="90"/>
    </row>
    <row r="35" spans="1:6" s="85" customFormat="1" ht="15.6" x14ac:dyDescent="0.3">
      <c r="A35" s="90"/>
      <c r="E35" s="90"/>
      <c r="F35" s="90"/>
    </row>
    <row r="36" spans="1:6" s="85" customFormat="1" ht="15.6" x14ac:dyDescent="0.3">
      <c r="A36" s="90"/>
      <c r="E36" s="90"/>
      <c r="F36" s="90"/>
    </row>
    <row r="37" spans="1:6" s="85" customFormat="1" ht="15.6" x14ac:dyDescent="0.3">
      <c r="A37" s="90"/>
      <c r="E37" s="90"/>
      <c r="F37" s="90"/>
    </row>
    <row r="38" spans="1:6" s="85" customFormat="1" ht="15.6" x14ac:dyDescent="0.3">
      <c r="A38" s="90"/>
      <c r="E38" s="90"/>
      <c r="F38" s="90"/>
    </row>
    <row r="39" spans="1:6" s="85" customFormat="1" ht="15.6" x14ac:dyDescent="0.3">
      <c r="A39" s="90"/>
      <c r="E39" s="90"/>
      <c r="F39" s="90"/>
    </row>
    <row r="40" spans="1:6" s="85" customFormat="1" ht="15.6" x14ac:dyDescent="0.3">
      <c r="A40" s="90"/>
      <c r="E40" s="90"/>
      <c r="F40" s="90"/>
    </row>
    <row r="41" spans="1:6" s="85" customFormat="1" ht="15.6" x14ac:dyDescent="0.3">
      <c r="A41" s="90"/>
      <c r="E41" s="90"/>
      <c r="F41" s="90"/>
    </row>
    <row r="42" spans="1:6" s="85" customFormat="1" ht="15.6" x14ac:dyDescent="0.3">
      <c r="A42" s="90"/>
      <c r="E42" s="90"/>
      <c r="F42" s="90"/>
    </row>
    <row r="43" spans="1:6" s="85" customFormat="1" ht="15.6" x14ac:dyDescent="0.3">
      <c r="A43" s="90"/>
      <c r="E43" s="90"/>
      <c r="F43" s="90"/>
    </row>
    <row r="44" spans="1:6" s="85" customFormat="1" ht="15.6" x14ac:dyDescent="0.3">
      <c r="A44" s="90"/>
      <c r="E44" s="90"/>
      <c r="F44" s="90"/>
    </row>
    <row r="45" spans="1:6" s="85" customFormat="1" ht="15.6" x14ac:dyDescent="0.3">
      <c r="A45" s="90"/>
      <c r="E45" s="90"/>
      <c r="F45" s="90"/>
    </row>
    <row r="46" spans="1:6" s="85" customFormat="1" ht="15.6" x14ac:dyDescent="0.3">
      <c r="A46" s="90"/>
      <c r="E46" s="90"/>
      <c r="F46" s="90"/>
    </row>
    <row r="47" spans="1:6" s="85" customFormat="1" ht="15.6" x14ac:dyDescent="0.3">
      <c r="A47" s="90"/>
      <c r="E47" s="90"/>
      <c r="F47" s="90"/>
    </row>
    <row r="48" spans="1:6" s="85" customFormat="1" ht="15.6" x14ac:dyDescent="0.3">
      <c r="A48" s="90"/>
      <c r="E48" s="90"/>
      <c r="F48" s="90"/>
    </row>
    <row r="49" spans="1:6" s="85" customFormat="1" ht="15.6" x14ac:dyDescent="0.3">
      <c r="A49" s="90"/>
      <c r="E49" s="90"/>
      <c r="F49" s="90"/>
    </row>
    <row r="50" spans="1:6" s="85" customFormat="1" ht="15.6" x14ac:dyDescent="0.3">
      <c r="A50" s="90"/>
      <c r="E50" s="90"/>
      <c r="F50" s="90"/>
    </row>
    <row r="51" spans="1:6" s="85" customFormat="1" ht="15.6" x14ac:dyDescent="0.3">
      <c r="A51" s="90"/>
      <c r="E51" s="90"/>
      <c r="F51" s="90"/>
    </row>
    <row r="52" spans="1:6" s="85" customFormat="1" ht="15.6" x14ac:dyDescent="0.3">
      <c r="A52" s="90"/>
      <c r="E52" s="90"/>
      <c r="F52" s="90"/>
    </row>
    <row r="53" spans="1:6" s="85" customFormat="1" ht="15.6" x14ac:dyDescent="0.3">
      <c r="A53" s="90"/>
      <c r="E53" s="90"/>
      <c r="F53" s="90"/>
    </row>
    <row r="54" spans="1:6" s="85" customFormat="1" ht="15.6" x14ac:dyDescent="0.3">
      <c r="A54" s="90"/>
      <c r="E54" s="90"/>
      <c r="F54" s="90"/>
    </row>
    <row r="55" spans="1:6" s="85" customFormat="1" ht="15.6" x14ac:dyDescent="0.3">
      <c r="A55" s="90"/>
      <c r="E55" s="90"/>
      <c r="F55" s="90"/>
    </row>
    <row r="56" spans="1:6" s="85" customFormat="1" ht="15.6" x14ac:dyDescent="0.3">
      <c r="A56" s="90"/>
      <c r="E56" s="90"/>
      <c r="F56" s="90"/>
    </row>
    <row r="57" spans="1:6" s="85" customFormat="1" ht="15.6" x14ac:dyDescent="0.3">
      <c r="A57" s="90"/>
      <c r="E57" s="90"/>
      <c r="F57" s="90"/>
    </row>
    <row r="58" spans="1:6" s="85" customFormat="1" ht="15.6" x14ac:dyDescent="0.3">
      <c r="A58" s="90"/>
      <c r="E58" s="90"/>
      <c r="F58" s="90"/>
    </row>
    <row r="59" spans="1:6" s="85" customFormat="1" ht="15.6" x14ac:dyDescent="0.3">
      <c r="A59" s="90"/>
      <c r="E59" s="90"/>
      <c r="F59" s="90"/>
    </row>
    <row r="60" spans="1:6" s="85" customFormat="1" ht="15.6" x14ac:dyDescent="0.3">
      <c r="A60" s="90"/>
      <c r="E60" s="90"/>
      <c r="F60" s="90"/>
    </row>
    <row r="61" spans="1:6" s="85" customFormat="1" ht="15.6" x14ac:dyDescent="0.3">
      <c r="A61" s="90"/>
      <c r="E61" s="90"/>
      <c r="F61" s="90"/>
    </row>
    <row r="62" spans="1:6" s="85" customFormat="1" ht="15.6" x14ac:dyDescent="0.3">
      <c r="A62" s="90"/>
      <c r="E62" s="90"/>
      <c r="F62" s="90"/>
    </row>
    <row r="63" spans="1:6" s="85" customFormat="1" ht="15.6" x14ac:dyDescent="0.3">
      <c r="A63" s="90"/>
      <c r="E63" s="90"/>
      <c r="F63" s="90"/>
    </row>
    <row r="64" spans="1:6" s="85" customFormat="1" ht="15.6" x14ac:dyDescent="0.3">
      <c r="A64" s="90"/>
      <c r="E64" s="90"/>
      <c r="F64" s="90"/>
    </row>
    <row r="65" spans="1:6" s="85" customFormat="1" ht="15.6" x14ac:dyDescent="0.3">
      <c r="A65" s="90"/>
      <c r="E65" s="90"/>
      <c r="F65" s="90"/>
    </row>
    <row r="66" spans="1:6" s="85" customFormat="1" ht="15.6" x14ac:dyDescent="0.3">
      <c r="A66" s="90"/>
      <c r="E66" s="90"/>
      <c r="F66" s="90"/>
    </row>
    <row r="67" spans="1:6" s="85" customFormat="1" ht="15.6" x14ac:dyDescent="0.3">
      <c r="A67" s="90"/>
      <c r="E67" s="90"/>
      <c r="F67" s="90"/>
    </row>
    <row r="68" spans="1:6" s="85" customFormat="1" ht="15.6" x14ac:dyDescent="0.3">
      <c r="A68" s="90"/>
      <c r="E68" s="90"/>
      <c r="F68" s="90"/>
    </row>
    <row r="69" spans="1:6" s="85" customFormat="1" ht="15.6" x14ac:dyDescent="0.3">
      <c r="A69" s="90"/>
      <c r="E69" s="90"/>
      <c r="F69" s="90"/>
    </row>
    <row r="70" spans="1:6" s="85" customFormat="1" ht="15.6" x14ac:dyDescent="0.3">
      <c r="A70" s="90"/>
      <c r="E70" s="90"/>
      <c r="F70" s="90"/>
    </row>
    <row r="71" spans="1:6" s="85" customFormat="1" ht="15.6" x14ac:dyDescent="0.3">
      <c r="A71" s="90"/>
      <c r="E71" s="90"/>
      <c r="F71" s="90"/>
    </row>
    <row r="72" spans="1:6" s="85" customFormat="1" ht="15.6" x14ac:dyDescent="0.3">
      <c r="A72" s="90"/>
      <c r="E72" s="90"/>
      <c r="F72" s="90"/>
    </row>
    <row r="73" spans="1:6" s="85" customFormat="1" ht="15.6" x14ac:dyDescent="0.3">
      <c r="A73" s="90"/>
      <c r="E73" s="90"/>
      <c r="F73" s="90"/>
    </row>
    <row r="74" spans="1:6" s="85" customFormat="1" ht="15.6" x14ac:dyDescent="0.3">
      <c r="A74" s="90"/>
      <c r="E74" s="90"/>
      <c r="F74" s="90"/>
    </row>
    <row r="75" spans="1:6" s="85" customFormat="1" ht="15.6" x14ac:dyDescent="0.3">
      <c r="A75" s="90"/>
      <c r="E75" s="90"/>
      <c r="F75" s="90"/>
    </row>
    <row r="76" spans="1:6" s="85" customFormat="1" ht="15.6" x14ac:dyDescent="0.3">
      <c r="A76" s="90"/>
      <c r="E76" s="90"/>
      <c r="F76" s="90"/>
    </row>
    <row r="77" spans="1:6" s="85" customFormat="1" ht="15.6" x14ac:dyDescent="0.3">
      <c r="A77" s="90"/>
      <c r="E77" s="90"/>
      <c r="F77" s="90"/>
    </row>
    <row r="78" spans="1:6" s="85" customFormat="1" ht="15.6" x14ac:dyDescent="0.3">
      <c r="A78" s="90"/>
      <c r="E78" s="90"/>
      <c r="F78" s="90"/>
    </row>
    <row r="79" spans="1:6" s="85" customFormat="1" ht="15.6" x14ac:dyDescent="0.3">
      <c r="A79" s="90"/>
      <c r="E79" s="90"/>
      <c r="F79" s="90"/>
    </row>
    <row r="80" spans="1:6" s="85" customFormat="1" ht="15.6" x14ac:dyDescent="0.3">
      <c r="A80" s="90"/>
      <c r="E80" s="90"/>
      <c r="F80" s="90"/>
    </row>
    <row r="81" spans="1:6" s="85" customFormat="1" ht="15.6" x14ac:dyDescent="0.3">
      <c r="A81" s="90"/>
      <c r="E81" s="90"/>
      <c r="F81" s="90"/>
    </row>
    <row r="82" spans="1:6" s="85" customFormat="1" ht="15.6" x14ac:dyDescent="0.3">
      <c r="A82" s="90"/>
      <c r="E82" s="90"/>
      <c r="F82" s="90"/>
    </row>
    <row r="83" spans="1:6" s="85" customFormat="1" ht="15.6" x14ac:dyDescent="0.3">
      <c r="A83" s="90"/>
      <c r="E83" s="90"/>
      <c r="F83" s="90"/>
    </row>
    <row r="84" spans="1:6" s="85" customFormat="1" ht="15.6" x14ac:dyDescent="0.3">
      <c r="A84" s="90"/>
      <c r="E84" s="90"/>
      <c r="F84" s="90"/>
    </row>
    <row r="85" spans="1:6" s="85" customFormat="1" ht="15.6" x14ac:dyDescent="0.3">
      <c r="A85" s="90"/>
      <c r="E85" s="90"/>
      <c r="F85" s="90"/>
    </row>
    <row r="86" spans="1:6" s="85" customFormat="1" ht="15.6" x14ac:dyDescent="0.3">
      <c r="A86" s="90"/>
      <c r="E86" s="90"/>
      <c r="F86" s="90"/>
    </row>
    <row r="87" spans="1:6" s="85" customFormat="1" ht="15.6" x14ac:dyDescent="0.3">
      <c r="A87" s="90"/>
      <c r="E87" s="90"/>
      <c r="F87" s="90"/>
    </row>
    <row r="88" spans="1:6" s="85" customFormat="1" ht="15.6" x14ac:dyDescent="0.3">
      <c r="A88" s="90"/>
      <c r="E88" s="90"/>
      <c r="F88" s="90"/>
    </row>
    <row r="89" spans="1:6" s="85" customFormat="1" ht="15.6" x14ac:dyDescent="0.3">
      <c r="A89" s="90"/>
      <c r="E89" s="90"/>
      <c r="F89" s="90"/>
    </row>
    <row r="90" spans="1:6" s="85" customFormat="1" ht="15.6" x14ac:dyDescent="0.3">
      <c r="A90" s="90"/>
      <c r="E90" s="90"/>
      <c r="F90" s="90"/>
    </row>
    <row r="91" spans="1:6" s="85" customFormat="1" ht="15.6" x14ac:dyDescent="0.3">
      <c r="A91" s="90"/>
      <c r="E91" s="90"/>
      <c r="F91" s="90"/>
    </row>
    <row r="92" spans="1:6" s="85" customFormat="1" ht="15.6" x14ac:dyDescent="0.3">
      <c r="A92" s="90"/>
      <c r="E92" s="90"/>
      <c r="F92" s="90"/>
    </row>
    <row r="93" spans="1:6" s="85" customFormat="1" ht="15.6" x14ac:dyDescent="0.3">
      <c r="A93" s="90"/>
      <c r="E93" s="90"/>
      <c r="F93" s="90"/>
    </row>
    <row r="94" spans="1:6" s="85" customFormat="1" ht="15.6" x14ac:dyDescent="0.3">
      <c r="A94" s="90"/>
      <c r="E94" s="90"/>
      <c r="F94" s="90"/>
    </row>
    <row r="95" spans="1:6" s="85" customFormat="1" ht="15.6" x14ac:dyDescent="0.3">
      <c r="A95" s="90"/>
      <c r="E95" s="90"/>
      <c r="F95" s="90"/>
    </row>
    <row r="96" spans="1:6" s="85" customFormat="1" ht="15.6" x14ac:dyDescent="0.3">
      <c r="A96" s="90"/>
      <c r="E96" s="90"/>
      <c r="F96" s="90"/>
    </row>
    <row r="97" spans="1:6" s="85" customFormat="1" ht="15.6" x14ac:dyDescent="0.3">
      <c r="A97" s="90"/>
      <c r="E97" s="90"/>
      <c r="F97" s="90"/>
    </row>
    <row r="98" spans="1:6" s="85" customFormat="1" ht="15.6" x14ac:dyDescent="0.3">
      <c r="A98" s="90"/>
      <c r="E98" s="90"/>
      <c r="F98" s="90"/>
    </row>
    <row r="99" spans="1:6" s="85" customFormat="1" ht="15.6" x14ac:dyDescent="0.3">
      <c r="A99" s="90"/>
      <c r="E99" s="90"/>
      <c r="F99" s="90"/>
    </row>
    <row r="100" spans="1:6" s="85" customFormat="1" ht="15.6" x14ac:dyDescent="0.3">
      <c r="A100" s="90"/>
      <c r="E100" s="90"/>
      <c r="F100" s="90"/>
    </row>
    <row r="101" spans="1:6" s="85" customFormat="1" ht="15.6" x14ac:dyDescent="0.3">
      <c r="A101" s="90"/>
      <c r="E101" s="90"/>
      <c r="F101" s="90"/>
    </row>
    <row r="102" spans="1:6" s="85" customFormat="1" ht="15.6" x14ac:dyDescent="0.3">
      <c r="A102" s="90"/>
      <c r="E102" s="90"/>
      <c r="F102" s="90"/>
    </row>
    <row r="103" spans="1:6" s="85" customFormat="1" ht="15.6" x14ac:dyDescent="0.3">
      <c r="A103" s="90"/>
      <c r="E103" s="90"/>
      <c r="F103" s="90"/>
    </row>
    <row r="104" spans="1:6" s="85" customFormat="1" ht="15.6" x14ac:dyDescent="0.3">
      <c r="A104" s="90"/>
      <c r="E104" s="90"/>
      <c r="F104" s="90"/>
    </row>
    <row r="105" spans="1:6" s="85" customFormat="1" ht="15.6" x14ac:dyDescent="0.3">
      <c r="A105" s="90"/>
      <c r="E105" s="90"/>
      <c r="F105" s="90"/>
    </row>
    <row r="106" spans="1:6" s="85" customFormat="1" ht="15.6" x14ac:dyDescent="0.3">
      <c r="A106" s="90"/>
      <c r="E106" s="90"/>
      <c r="F106" s="90"/>
    </row>
    <row r="107" spans="1:6" s="85" customFormat="1" ht="15.6" x14ac:dyDescent="0.3">
      <c r="A107" s="90"/>
      <c r="E107" s="90"/>
      <c r="F107" s="90"/>
    </row>
    <row r="108" spans="1:6" s="85" customFormat="1" ht="15.6" x14ac:dyDescent="0.3">
      <c r="A108" s="90"/>
      <c r="E108" s="90"/>
      <c r="F108" s="90"/>
    </row>
    <row r="109" spans="1:6" s="85" customFormat="1" ht="15.6" x14ac:dyDescent="0.3">
      <c r="A109" s="90"/>
      <c r="E109" s="90"/>
      <c r="F109" s="90"/>
    </row>
    <row r="110" spans="1:6" s="85" customFormat="1" ht="15.6" x14ac:dyDescent="0.3">
      <c r="A110" s="90"/>
      <c r="E110" s="90"/>
      <c r="F110" s="90"/>
    </row>
    <row r="111" spans="1:6" s="85" customFormat="1" ht="15.6" x14ac:dyDescent="0.3">
      <c r="A111" s="90"/>
      <c r="E111" s="90"/>
      <c r="F111" s="90"/>
    </row>
    <row r="112" spans="1:6" s="85" customFormat="1" ht="15.6" x14ac:dyDescent="0.3">
      <c r="A112" s="90"/>
      <c r="E112" s="90"/>
      <c r="F112" s="90"/>
    </row>
    <row r="113" spans="1:6" s="85" customFormat="1" ht="15.6" x14ac:dyDescent="0.3">
      <c r="A113" s="90"/>
      <c r="E113" s="90"/>
      <c r="F113" s="90"/>
    </row>
    <row r="114" spans="1:6" s="85" customFormat="1" ht="15.6" x14ac:dyDescent="0.3">
      <c r="A114" s="90"/>
      <c r="E114" s="90"/>
      <c r="F114" s="90"/>
    </row>
    <row r="115" spans="1:6" s="85" customFormat="1" ht="15.6" x14ac:dyDescent="0.3">
      <c r="A115" s="90"/>
      <c r="E115" s="90"/>
      <c r="F115" s="90"/>
    </row>
    <row r="116" spans="1:6" s="85" customFormat="1" ht="15.6" x14ac:dyDescent="0.3">
      <c r="A116" s="90"/>
      <c r="E116" s="90"/>
      <c r="F116" s="90"/>
    </row>
    <row r="117" spans="1:6" s="85" customFormat="1" ht="15.6" x14ac:dyDescent="0.3">
      <c r="A117" s="90"/>
      <c r="E117" s="90"/>
      <c r="F117" s="90"/>
    </row>
    <row r="118" spans="1:6" s="85" customFormat="1" ht="15.6" x14ac:dyDescent="0.3">
      <c r="A118" s="90"/>
      <c r="E118" s="90"/>
      <c r="F118" s="90"/>
    </row>
    <row r="119" spans="1:6" s="85" customFormat="1" ht="15.6" x14ac:dyDescent="0.3">
      <c r="A119" s="90"/>
      <c r="E119" s="90"/>
      <c r="F119" s="90"/>
    </row>
    <row r="120" spans="1:6" s="85" customFormat="1" ht="15.6" x14ac:dyDescent="0.3">
      <c r="A120" s="90"/>
      <c r="E120" s="90"/>
      <c r="F120" s="90"/>
    </row>
    <row r="121" spans="1:6" s="85" customFormat="1" ht="15.6" x14ac:dyDescent="0.3">
      <c r="A121" s="90"/>
      <c r="E121" s="90"/>
      <c r="F121" s="90"/>
    </row>
    <row r="122" spans="1:6" s="85" customFormat="1" ht="15.6" x14ac:dyDescent="0.3">
      <c r="A122" s="90"/>
      <c r="E122" s="90"/>
      <c r="F122" s="90"/>
    </row>
    <row r="123" spans="1:6" s="85" customFormat="1" ht="15.6" x14ac:dyDescent="0.3">
      <c r="A123" s="90"/>
      <c r="E123" s="90"/>
      <c r="F123" s="90"/>
    </row>
    <row r="124" spans="1:6" s="85" customFormat="1" ht="15.6" x14ac:dyDescent="0.3">
      <c r="A124" s="90"/>
      <c r="E124" s="90"/>
      <c r="F124" s="90"/>
    </row>
    <row r="125" spans="1:6" s="85" customFormat="1" ht="15.6" x14ac:dyDescent="0.3">
      <c r="A125" s="90"/>
      <c r="E125" s="90"/>
      <c r="F125" s="90"/>
    </row>
    <row r="126" spans="1:6" s="85" customFormat="1" ht="15.6" x14ac:dyDescent="0.3">
      <c r="A126" s="90"/>
      <c r="E126" s="90"/>
      <c r="F126" s="90"/>
    </row>
    <row r="127" spans="1:6" s="85" customFormat="1" ht="15.6" x14ac:dyDescent="0.3">
      <c r="A127" s="90"/>
      <c r="E127" s="90"/>
      <c r="F127" s="90"/>
    </row>
    <row r="128" spans="1:6" s="85" customFormat="1" ht="15.6" x14ac:dyDescent="0.3">
      <c r="A128" s="90"/>
      <c r="E128" s="90"/>
      <c r="F128" s="90"/>
    </row>
    <row r="129" spans="1:6" s="85" customFormat="1" ht="15.6" x14ac:dyDescent="0.3">
      <c r="A129" s="90"/>
      <c r="E129" s="90"/>
      <c r="F129" s="90"/>
    </row>
    <row r="130" spans="1:6" s="85" customFormat="1" ht="15.6" x14ac:dyDescent="0.3">
      <c r="A130" s="90"/>
      <c r="E130" s="90"/>
      <c r="F130" s="90"/>
    </row>
    <row r="131" spans="1:6" s="85" customFormat="1" ht="15.6" x14ac:dyDescent="0.3">
      <c r="A131" s="90"/>
      <c r="E131" s="90"/>
      <c r="F131" s="90"/>
    </row>
    <row r="132" spans="1:6" s="85" customFormat="1" ht="15.6" x14ac:dyDescent="0.3">
      <c r="A132" s="90"/>
      <c r="E132" s="90"/>
      <c r="F132" s="90"/>
    </row>
    <row r="133" spans="1:6" s="85" customFormat="1" ht="15.6" x14ac:dyDescent="0.3">
      <c r="A133" s="90"/>
      <c r="E133" s="90"/>
      <c r="F133" s="90"/>
    </row>
    <row r="134" spans="1:6" s="85" customFormat="1" ht="15.6" x14ac:dyDescent="0.3">
      <c r="A134" s="90"/>
      <c r="E134" s="90"/>
      <c r="F134" s="90"/>
    </row>
    <row r="135" spans="1:6" s="85" customFormat="1" ht="15.6" x14ac:dyDescent="0.3">
      <c r="A135" s="90"/>
      <c r="E135" s="90"/>
      <c r="F135" s="90"/>
    </row>
    <row r="136" spans="1:6" s="85" customFormat="1" ht="15.6" x14ac:dyDescent="0.3">
      <c r="A136" s="90"/>
      <c r="E136" s="90"/>
      <c r="F136" s="90"/>
    </row>
    <row r="137" spans="1:6" s="85" customFormat="1" ht="15.6" x14ac:dyDescent="0.3">
      <c r="A137" s="90"/>
      <c r="E137" s="90"/>
      <c r="F137" s="90"/>
    </row>
    <row r="138" spans="1:6" s="85" customFormat="1" ht="15.6" x14ac:dyDescent="0.3">
      <c r="A138" s="90"/>
      <c r="E138" s="90"/>
      <c r="F138" s="90"/>
    </row>
    <row r="139" spans="1:6" s="85" customFormat="1" ht="15.6" x14ac:dyDescent="0.3">
      <c r="A139" s="90"/>
      <c r="E139" s="90"/>
      <c r="F139" s="90"/>
    </row>
    <row r="140" spans="1:6" s="85" customFormat="1" ht="15.6" x14ac:dyDescent="0.3">
      <c r="A140" s="90"/>
      <c r="E140" s="90"/>
      <c r="F140" s="90"/>
    </row>
    <row r="141" spans="1:6" s="85" customFormat="1" ht="15.6" x14ac:dyDescent="0.3">
      <c r="A141" s="90"/>
      <c r="E141" s="90"/>
      <c r="F141" s="90"/>
    </row>
    <row r="142" spans="1:6" s="85" customFormat="1" ht="15.6" x14ac:dyDescent="0.3">
      <c r="A142" s="90"/>
      <c r="E142" s="90"/>
      <c r="F142" s="90"/>
    </row>
    <row r="143" spans="1:6" s="85" customFormat="1" ht="15.6" x14ac:dyDescent="0.3">
      <c r="A143" s="90"/>
      <c r="E143" s="90"/>
      <c r="F143" s="90"/>
    </row>
    <row r="144" spans="1:6" s="85" customFormat="1" ht="15.6" x14ac:dyDescent="0.3">
      <c r="A144" s="90"/>
      <c r="E144" s="90"/>
      <c r="F144" s="90"/>
    </row>
    <row r="145" spans="1:6" s="85" customFormat="1" ht="15.6" x14ac:dyDescent="0.3">
      <c r="A145" s="90"/>
      <c r="E145" s="90"/>
      <c r="F145" s="90"/>
    </row>
    <row r="146" spans="1:6" s="85" customFormat="1" ht="15.6" x14ac:dyDescent="0.3">
      <c r="A146" s="90"/>
      <c r="E146" s="90"/>
      <c r="F146" s="90"/>
    </row>
    <row r="147" spans="1:6" s="85" customFormat="1" ht="15.6" x14ac:dyDescent="0.3">
      <c r="A147" s="90"/>
      <c r="E147" s="90"/>
      <c r="F147" s="90"/>
    </row>
    <row r="148" spans="1:6" s="85" customFormat="1" ht="15.6" x14ac:dyDescent="0.3">
      <c r="A148" s="90"/>
      <c r="E148" s="90"/>
      <c r="F148" s="90"/>
    </row>
    <row r="149" spans="1:6" s="85" customFormat="1" ht="15.6" x14ac:dyDescent="0.3">
      <c r="A149" s="90"/>
      <c r="E149" s="90"/>
      <c r="F149" s="90"/>
    </row>
    <row r="150" spans="1:6" s="85" customFormat="1" ht="15.6" x14ac:dyDescent="0.3">
      <c r="A150" s="90"/>
      <c r="E150" s="90"/>
      <c r="F150" s="90"/>
    </row>
    <row r="151" spans="1:6" s="85" customFormat="1" ht="15.6" x14ac:dyDescent="0.3">
      <c r="A151" s="90"/>
      <c r="E151" s="90"/>
      <c r="F151" s="90"/>
    </row>
    <row r="152" spans="1:6" s="85" customFormat="1" ht="15.6" x14ac:dyDescent="0.3">
      <c r="A152" s="90"/>
      <c r="E152" s="90"/>
      <c r="F152" s="90"/>
    </row>
    <row r="153" spans="1:6" s="85" customFormat="1" ht="15.6" x14ac:dyDescent="0.3">
      <c r="A153" s="90"/>
      <c r="E153" s="90"/>
      <c r="F153" s="90"/>
    </row>
    <row r="154" spans="1:6" s="85" customFormat="1" ht="15.6" x14ac:dyDescent="0.3">
      <c r="A154" s="90"/>
      <c r="E154" s="90"/>
      <c r="F154" s="90"/>
    </row>
    <row r="155" spans="1:6" s="85" customFormat="1" ht="15.6" x14ac:dyDescent="0.3">
      <c r="A155" s="90"/>
      <c r="E155" s="90"/>
      <c r="F155" s="90"/>
    </row>
    <row r="156" spans="1:6" s="85" customFormat="1" ht="15.6" x14ac:dyDescent="0.3">
      <c r="A156" s="90"/>
      <c r="E156" s="90"/>
      <c r="F156" s="90"/>
    </row>
    <row r="157" spans="1:6" s="85" customFormat="1" ht="15.6" x14ac:dyDescent="0.3">
      <c r="A157" s="90"/>
      <c r="E157" s="90"/>
      <c r="F157" s="90"/>
    </row>
    <row r="158" spans="1:6" s="85" customFormat="1" ht="15.6" x14ac:dyDescent="0.3">
      <c r="A158" s="90"/>
      <c r="E158" s="90"/>
      <c r="F158" s="90"/>
    </row>
    <row r="159" spans="1:6" s="85" customFormat="1" ht="15.6" x14ac:dyDescent="0.3">
      <c r="A159" s="90"/>
      <c r="E159" s="90"/>
      <c r="F159" s="90"/>
    </row>
    <row r="160" spans="1:6" s="85" customFormat="1" ht="15.6" x14ac:dyDescent="0.3">
      <c r="A160" s="90"/>
      <c r="E160" s="90"/>
      <c r="F160" s="90"/>
    </row>
    <row r="161" spans="1:6" s="85" customFormat="1" ht="15.6" x14ac:dyDescent="0.3">
      <c r="A161" s="90"/>
      <c r="E161" s="90"/>
      <c r="F161" s="90"/>
    </row>
    <row r="162" spans="1:6" s="85" customFormat="1" ht="15.6" x14ac:dyDescent="0.3">
      <c r="A162" s="90"/>
      <c r="E162" s="90"/>
      <c r="F162" s="90"/>
    </row>
    <row r="163" spans="1:6" s="85" customFormat="1" ht="15.6" x14ac:dyDescent="0.3">
      <c r="A163" s="90"/>
      <c r="E163" s="90"/>
      <c r="F163" s="90"/>
    </row>
    <row r="164" spans="1:6" s="85" customFormat="1" ht="15.6" x14ac:dyDescent="0.3">
      <c r="A164" s="90"/>
      <c r="E164" s="90"/>
      <c r="F164" s="90"/>
    </row>
    <row r="165" spans="1:6" s="85" customFormat="1" ht="15.6" x14ac:dyDescent="0.3">
      <c r="A165" s="90"/>
      <c r="E165" s="90"/>
      <c r="F165" s="90"/>
    </row>
    <row r="166" spans="1:6" s="85" customFormat="1" ht="15.6" x14ac:dyDescent="0.3">
      <c r="A166" s="90"/>
      <c r="E166" s="90"/>
      <c r="F166" s="90"/>
    </row>
    <row r="167" spans="1:6" s="85" customFormat="1" ht="15.6" x14ac:dyDescent="0.3">
      <c r="A167" s="90"/>
      <c r="E167" s="90"/>
      <c r="F167" s="90"/>
    </row>
    <row r="168" spans="1:6" s="85" customFormat="1" ht="15.6" x14ac:dyDescent="0.3">
      <c r="A168" s="90"/>
      <c r="E168" s="90"/>
      <c r="F168" s="90"/>
    </row>
    <row r="169" spans="1:6" s="85" customFormat="1" ht="15.6" x14ac:dyDescent="0.3">
      <c r="A169" s="90"/>
      <c r="E169" s="90"/>
      <c r="F169" s="90"/>
    </row>
    <row r="170" spans="1:6" s="85" customFormat="1" ht="15.6" x14ac:dyDescent="0.3">
      <c r="A170" s="90"/>
      <c r="E170" s="90"/>
      <c r="F170" s="90"/>
    </row>
    <row r="171" spans="1:6" s="85" customFormat="1" ht="15.6" x14ac:dyDescent="0.3">
      <c r="A171" s="90"/>
      <c r="E171" s="90"/>
      <c r="F171" s="90"/>
    </row>
    <row r="172" spans="1:6" s="85" customFormat="1" ht="15.6" x14ac:dyDescent="0.3">
      <c r="A172" s="90"/>
      <c r="E172" s="90"/>
      <c r="F172" s="90"/>
    </row>
    <row r="173" spans="1:6" s="85" customFormat="1" ht="15.6" x14ac:dyDescent="0.3">
      <c r="A173" s="90"/>
      <c r="E173" s="90"/>
      <c r="F173" s="90"/>
    </row>
    <row r="174" spans="1:6" s="85" customFormat="1" ht="15.6" x14ac:dyDescent="0.3">
      <c r="A174" s="90"/>
      <c r="E174" s="90"/>
      <c r="F174" s="90"/>
    </row>
    <row r="175" spans="1:6" s="85" customFormat="1" ht="15.6" x14ac:dyDescent="0.3">
      <c r="A175" s="90"/>
      <c r="E175" s="90"/>
      <c r="F175" s="90"/>
    </row>
    <row r="176" spans="1:6" s="85" customFormat="1" ht="15.6" x14ac:dyDescent="0.3">
      <c r="A176" s="90"/>
      <c r="E176" s="90"/>
      <c r="F176" s="90"/>
    </row>
    <row r="177" spans="1:6" s="85" customFormat="1" ht="15.6" x14ac:dyDescent="0.3">
      <c r="A177" s="90"/>
      <c r="E177" s="90"/>
      <c r="F177" s="90"/>
    </row>
    <row r="178" spans="1:6" s="85" customFormat="1" ht="15.6" x14ac:dyDescent="0.3">
      <c r="A178" s="90"/>
      <c r="E178" s="90"/>
      <c r="F178" s="90"/>
    </row>
    <row r="179" spans="1:6" s="85" customFormat="1" ht="15.6" x14ac:dyDescent="0.3">
      <c r="A179" s="90"/>
      <c r="E179" s="90"/>
      <c r="F179" s="90"/>
    </row>
    <row r="180" spans="1:6" s="85" customFormat="1" ht="15.6" x14ac:dyDescent="0.3">
      <c r="A180" s="90"/>
      <c r="E180" s="90"/>
      <c r="F180" s="90"/>
    </row>
    <row r="181" spans="1:6" s="85" customFormat="1" ht="15.6" x14ac:dyDescent="0.3">
      <c r="A181" s="90"/>
      <c r="E181" s="90"/>
      <c r="F181" s="90"/>
    </row>
    <row r="182" spans="1:6" s="85" customFormat="1" ht="15.6" x14ac:dyDescent="0.3">
      <c r="A182" s="90"/>
      <c r="E182" s="90"/>
      <c r="F182" s="90"/>
    </row>
    <row r="183" spans="1:6" s="85" customFormat="1" ht="15.6" x14ac:dyDescent="0.3">
      <c r="A183" s="90"/>
      <c r="E183" s="90"/>
      <c r="F183" s="90"/>
    </row>
    <row r="184" spans="1:6" s="85" customFormat="1" ht="15.6" x14ac:dyDescent="0.3">
      <c r="A184" s="90"/>
      <c r="E184" s="90"/>
      <c r="F184" s="90"/>
    </row>
    <row r="185" spans="1:6" s="85" customFormat="1" ht="15.6" x14ac:dyDescent="0.3">
      <c r="A185" s="90"/>
      <c r="E185" s="90"/>
      <c r="F185" s="90"/>
    </row>
    <row r="186" spans="1:6" s="85" customFormat="1" ht="15.6" x14ac:dyDescent="0.3">
      <c r="A186" s="90"/>
      <c r="E186" s="90"/>
      <c r="F186" s="90"/>
    </row>
    <row r="187" spans="1:6" s="85" customFormat="1" ht="15.6" x14ac:dyDescent="0.3">
      <c r="A187" s="90"/>
      <c r="E187" s="90"/>
      <c r="F187" s="90"/>
    </row>
    <row r="188" spans="1:6" s="85" customFormat="1" ht="15.6" x14ac:dyDescent="0.3">
      <c r="A188" s="90"/>
      <c r="E188" s="90"/>
      <c r="F188" s="90"/>
    </row>
    <row r="189" spans="1:6" s="85" customFormat="1" ht="15.6" x14ac:dyDescent="0.3">
      <c r="A189" s="90"/>
      <c r="E189" s="90"/>
      <c r="F189" s="90"/>
    </row>
    <row r="190" spans="1:6" s="85" customFormat="1" ht="15.6" x14ac:dyDescent="0.3">
      <c r="A190" s="90"/>
      <c r="E190" s="90"/>
      <c r="F190" s="90"/>
    </row>
    <row r="191" spans="1:6" s="85" customFormat="1" ht="15.6" x14ac:dyDescent="0.3">
      <c r="A191" s="90"/>
      <c r="E191" s="90"/>
      <c r="F191" s="90"/>
    </row>
    <row r="192" spans="1:6" s="85" customFormat="1" ht="15.6" x14ac:dyDescent="0.3">
      <c r="A192" s="90"/>
      <c r="E192" s="90"/>
      <c r="F192" s="90"/>
    </row>
    <row r="193" spans="1:6" s="85" customFormat="1" ht="15.6" x14ac:dyDescent="0.3">
      <c r="A193" s="90"/>
      <c r="E193" s="90"/>
      <c r="F193" s="90"/>
    </row>
    <row r="194" spans="1:6" s="85" customFormat="1" ht="15.6" x14ac:dyDescent="0.3">
      <c r="A194" s="90"/>
      <c r="E194" s="90"/>
      <c r="F194" s="90"/>
    </row>
    <row r="195" spans="1:6" s="85" customFormat="1" ht="15.6" x14ac:dyDescent="0.3">
      <c r="A195" s="90"/>
      <c r="E195" s="90"/>
      <c r="F195" s="90"/>
    </row>
    <row r="196" spans="1:6" s="85" customFormat="1" ht="15.6" x14ac:dyDescent="0.3">
      <c r="A196" s="90"/>
      <c r="E196" s="90"/>
      <c r="F196" s="90"/>
    </row>
    <row r="197" spans="1:6" s="85" customFormat="1" ht="15.6" x14ac:dyDescent="0.3">
      <c r="A197" s="90"/>
      <c r="E197" s="90"/>
      <c r="F197" s="90"/>
    </row>
    <row r="198" spans="1:6" s="85" customFormat="1" ht="15.6" x14ac:dyDescent="0.3">
      <c r="A198" s="90"/>
      <c r="E198" s="90"/>
      <c r="F198" s="90"/>
    </row>
    <row r="199" spans="1:6" s="85" customFormat="1" ht="15.6" x14ac:dyDescent="0.3">
      <c r="A199" s="90"/>
      <c r="E199" s="90"/>
      <c r="F199" s="90"/>
    </row>
    <row r="200" spans="1:6" s="85" customFormat="1" ht="15.6" x14ac:dyDescent="0.3">
      <c r="A200" s="90"/>
      <c r="E200" s="90"/>
      <c r="F200" s="90"/>
    </row>
    <row r="201" spans="1:6" s="85" customFormat="1" ht="15.6" x14ac:dyDescent="0.3">
      <c r="A201" s="90"/>
      <c r="E201" s="90"/>
      <c r="F201" s="90"/>
    </row>
    <row r="202" spans="1:6" s="85" customFormat="1" ht="15.6" x14ac:dyDescent="0.3">
      <c r="A202" s="90"/>
      <c r="E202" s="90"/>
      <c r="F202" s="90"/>
    </row>
    <row r="203" spans="1:6" s="85" customFormat="1" ht="15.6" x14ac:dyDescent="0.3">
      <c r="A203" s="90"/>
      <c r="E203" s="90"/>
      <c r="F203" s="90"/>
    </row>
    <row r="204" spans="1:6" s="85" customFormat="1" ht="15.6" x14ac:dyDescent="0.3">
      <c r="A204" s="90"/>
      <c r="E204" s="90"/>
      <c r="F204" s="90"/>
    </row>
    <row r="205" spans="1:6" s="85" customFormat="1" ht="15.6" x14ac:dyDescent="0.3">
      <c r="A205" s="90"/>
      <c r="E205" s="90"/>
      <c r="F205" s="90"/>
    </row>
    <row r="206" spans="1:6" s="85" customFormat="1" ht="15.6" x14ac:dyDescent="0.3">
      <c r="A206" s="90"/>
      <c r="E206" s="90"/>
      <c r="F206" s="90"/>
    </row>
    <row r="207" spans="1:6" s="85" customFormat="1" ht="15.6" x14ac:dyDescent="0.3">
      <c r="A207" s="90"/>
      <c r="E207" s="90"/>
      <c r="F207" s="90"/>
    </row>
    <row r="208" spans="1:6" s="85" customFormat="1" ht="15.6" x14ac:dyDescent="0.3">
      <c r="A208" s="90"/>
      <c r="E208" s="90"/>
      <c r="F208" s="90"/>
    </row>
    <row r="209" spans="1:6" s="85" customFormat="1" ht="15.6" x14ac:dyDescent="0.3">
      <c r="A209" s="90"/>
      <c r="E209" s="90"/>
      <c r="F209" s="90"/>
    </row>
    <row r="210" spans="1:6" s="85" customFormat="1" ht="15.6" x14ac:dyDescent="0.3">
      <c r="A210" s="90"/>
      <c r="E210" s="90"/>
      <c r="F210" s="90"/>
    </row>
    <row r="211" spans="1:6" s="85" customFormat="1" ht="15.6" x14ac:dyDescent="0.3">
      <c r="A211" s="90"/>
      <c r="E211" s="90"/>
      <c r="F211" s="90"/>
    </row>
    <row r="212" spans="1:6" s="85" customFormat="1" ht="15.6" x14ac:dyDescent="0.3">
      <c r="A212" s="90"/>
      <c r="E212" s="90"/>
      <c r="F212" s="90"/>
    </row>
    <row r="213" spans="1:6" s="85" customFormat="1" ht="15.6" x14ac:dyDescent="0.3">
      <c r="A213" s="90"/>
      <c r="E213" s="90"/>
      <c r="F213" s="90"/>
    </row>
    <row r="214" spans="1:6" s="85" customFormat="1" ht="15.6" x14ac:dyDescent="0.3">
      <c r="A214" s="90"/>
      <c r="E214" s="90"/>
      <c r="F214" s="90"/>
    </row>
    <row r="215" spans="1:6" s="85" customFormat="1" ht="15.6" x14ac:dyDescent="0.3">
      <c r="A215" s="90"/>
      <c r="E215" s="90"/>
      <c r="F215" s="90"/>
    </row>
    <row r="216" spans="1:6" s="85" customFormat="1" ht="15.6" x14ac:dyDescent="0.3">
      <c r="A216" s="90"/>
      <c r="E216" s="90"/>
      <c r="F216" s="90"/>
    </row>
    <row r="217" spans="1:6" s="85" customFormat="1" ht="15.6" x14ac:dyDescent="0.3">
      <c r="A217" s="90"/>
      <c r="E217" s="90"/>
      <c r="F217" s="90"/>
    </row>
    <row r="218" spans="1:6" s="85" customFormat="1" ht="15.6" x14ac:dyDescent="0.3">
      <c r="A218" s="90"/>
      <c r="E218" s="90"/>
      <c r="F218" s="90"/>
    </row>
    <row r="219" spans="1:6" s="85" customFormat="1" ht="15.6" x14ac:dyDescent="0.3">
      <c r="A219" s="90"/>
      <c r="E219" s="90"/>
      <c r="F219" s="90"/>
    </row>
    <row r="220" spans="1:6" s="85" customFormat="1" ht="15.6" x14ac:dyDescent="0.3">
      <c r="A220" s="90"/>
      <c r="E220" s="90"/>
      <c r="F220" s="90"/>
    </row>
    <row r="221" spans="1:6" s="85" customFormat="1" ht="15.6" x14ac:dyDescent="0.3">
      <c r="A221" s="90"/>
      <c r="E221" s="90"/>
      <c r="F221" s="90"/>
    </row>
    <row r="222" spans="1:6" s="85" customFormat="1" ht="15.6" x14ac:dyDescent="0.3">
      <c r="A222" s="90"/>
      <c r="E222" s="90"/>
      <c r="F222" s="90"/>
    </row>
    <row r="223" spans="1:6" s="85" customFormat="1" ht="15.6" x14ac:dyDescent="0.3">
      <c r="A223" s="90"/>
      <c r="E223" s="90"/>
      <c r="F223" s="90"/>
    </row>
    <row r="224" spans="1:6" s="85" customFormat="1" ht="15.6" x14ac:dyDescent="0.3">
      <c r="A224" s="90"/>
      <c r="E224" s="90"/>
      <c r="F224" s="90"/>
    </row>
    <row r="225" spans="1:6" s="85" customFormat="1" ht="15.6" x14ac:dyDescent="0.3">
      <c r="A225" s="90"/>
      <c r="E225" s="90"/>
      <c r="F225" s="90"/>
    </row>
    <row r="226" spans="1:6" s="85" customFormat="1" ht="15.6" x14ac:dyDescent="0.3">
      <c r="A226" s="90"/>
      <c r="E226" s="90"/>
      <c r="F226" s="90"/>
    </row>
    <row r="227" spans="1:6" s="85" customFormat="1" ht="15.6" x14ac:dyDescent="0.3">
      <c r="A227" s="90"/>
      <c r="E227" s="90"/>
      <c r="F227" s="90"/>
    </row>
    <row r="228" spans="1:6" s="85" customFormat="1" ht="15.6" x14ac:dyDescent="0.3">
      <c r="A228" s="90"/>
      <c r="E228" s="90"/>
      <c r="F228" s="90"/>
    </row>
    <row r="229" spans="1:6" s="85" customFormat="1" ht="15.6" x14ac:dyDescent="0.3">
      <c r="A229" s="90"/>
      <c r="E229" s="90"/>
      <c r="F229" s="90"/>
    </row>
    <row r="230" spans="1:6" s="85" customFormat="1" ht="15.6" x14ac:dyDescent="0.3">
      <c r="A230" s="90"/>
      <c r="E230" s="90"/>
      <c r="F230" s="90"/>
    </row>
    <row r="231" spans="1:6" s="85" customFormat="1" ht="15.6" x14ac:dyDescent="0.3">
      <c r="A231" s="90"/>
      <c r="E231" s="90"/>
      <c r="F231" s="90"/>
    </row>
    <row r="232" spans="1:6" s="85" customFormat="1" ht="15.6" x14ac:dyDescent="0.3">
      <c r="A232" s="90"/>
      <c r="E232" s="90"/>
      <c r="F232" s="90"/>
    </row>
    <row r="233" spans="1:6" s="85" customFormat="1" ht="15.6" x14ac:dyDescent="0.3">
      <c r="A233" s="90"/>
      <c r="E233" s="90"/>
      <c r="F233" s="90"/>
    </row>
    <row r="234" spans="1:6" s="85" customFormat="1" ht="15.6" x14ac:dyDescent="0.3">
      <c r="A234" s="90"/>
      <c r="E234" s="90"/>
      <c r="F234" s="90"/>
    </row>
    <row r="235" spans="1:6" s="85" customFormat="1" ht="15.6" x14ac:dyDescent="0.3">
      <c r="A235" s="90"/>
      <c r="E235" s="90"/>
      <c r="F235" s="90"/>
    </row>
    <row r="236" spans="1:6" s="85" customFormat="1" ht="15.6" x14ac:dyDescent="0.3">
      <c r="A236" s="90"/>
      <c r="E236" s="90"/>
      <c r="F236" s="90"/>
    </row>
    <row r="237" spans="1:6" s="85" customFormat="1" ht="15.6" x14ac:dyDescent="0.3">
      <c r="A237" s="90"/>
      <c r="E237" s="90"/>
      <c r="F237" s="90"/>
    </row>
    <row r="238" spans="1:6" s="85" customFormat="1" ht="15.6" x14ac:dyDescent="0.3">
      <c r="A238" s="90"/>
      <c r="E238" s="90"/>
      <c r="F238" s="90"/>
    </row>
    <row r="239" spans="1:6" s="85" customFormat="1" ht="15.6" x14ac:dyDescent="0.3">
      <c r="A239" s="90"/>
      <c r="E239" s="90"/>
      <c r="F239" s="90"/>
    </row>
    <row r="240" spans="1:6" s="85" customFormat="1" ht="15.6" x14ac:dyDescent="0.3">
      <c r="A240" s="90"/>
      <c r="E240" s="90"/>
      <c r="F240" s="90"/>
    </row>
    <row r="241" spans="1:6" s="85" customFormat="1" ht="15.6" x14ac:dyDescent="0.3">
      <c r="A241" s="90"/>
      <c r="E241" s="90"/>
      <c r="F241" s="90"/>
    </row>
    <row r="242" spans="1:6" s="85" customFormat="1" ht="15.6" x14ac:dyDescent="0.3">
      <c r="A242" s="90"/>
      <c r="E242" s="90"/>
      <c r="F242" s="90"/>
    </row>
    <row r="243" spans="1:6" s="85" customFormat="1" ht="15.6" x14ac:dyDescent="0.3">
      <c r="A243" s="90"/>
      <c r="E243" s="90"/>
      <c r="F243" s="90"/>
    </row>
    <row r="244" spans="1:6" s="85" customFormat="1" ht="15.6" x14ac:dyDescent="0.3">
      <c r="A244" s="90"/>
      <c r="E244" s="90"/>
      <c r="F244" s="90"/>
    </row>
    <row r="245" spans="1:6" s="85" customFormat="1" ht="15.6" x14ac:dyDescent="0.3">
      <c r="A245" s="90"/>
      <c r="E245" s="90"/>
      <c r="F245" s="90"/>
    </row>
    <row r="246" spans="1:6" s="85" customFormat="1" ht="15.6" x14ac:dyDescent="0.3">
      <c r="A246" s="90"/>
      <c r="E246" s="90"/>
      <c r="F246" s="90"/>
    </row>
    <row r="247" spans="1:6" s="85" customFormat="1" ht="15.6" x14ac:dyDescent="0.3">
      <c r="A247" s="90"/>
      <c r="E247" s="90"/>
      <c r="F247" s="90"/>
    </row>
    <row r="248" spans="1:6" s="85" customFormat="1" ht="15.6" x14ac:dyDescent="0.3">
      <c r="A248" s="90"/>
      <c r="E248" s="90"/>
      <c r="F248" s="90"/>
    </row>
    <row r="249" spans="1:6" s="85" customFormat="1" ht="15.6" x14ac:dyDescent="0.3">
      <c r="A249" s="90"/>
      <c r="E249" s="90"/>
      <c r="F249" s="90"/>
    </row>
    <row r="250" spans="1:6" s="85" customFormat="1" ht="15.6" x14ac:dyDescent="0.3">
      <c r="A250" s="90"/>
      <c r="E250" s="90"/>
      <c r="F250" s="90"/>
    </row>
    <row r="251" spans="1:6" s="85" customFormat="1" ht="15.6" x14ac:dyDescent="0.3">
      <c r="A251" s="90"/>
      <c r="E251" s="90"/>
      <c r="F251" s="90"/>
    </row>
    <row r="252" spans="1:6" s="85" customFormat="1" ht="15.6" x14ac:dyDescent="0.3">
      <c r="A252" s="90"/>
      <c r="E252" s="90"/>
      <c r="F252" s="90"/>
    </row>
    <row r="253" spans="1:6" s="85" customFormat="1" ht="15.6" x14ac:dyDescent="0.3">
      <c r="A253" s="90"/>
      <c r="E253" s="90"/>
      <c r="F253" s="90"/>
    </row>
    <row r="254" spans="1:6" s="85" customFormat="1" ht="15.6" x14ac:dyDescent="0.3">
      <c r="A254" s="90"/>
      <c r="E254" s="90"/>
      <c r="F254" s="90"/>
    </row>
    <row r="255" spans="1:6" s="85" customFormat="1" ht="15.6" x14ac:dyDescent="0.3">
      <c r="A255" s="90"/>
      <c r="E255" s="90"/>
      <c r="F255" s="90"/>
    </row>
    <row r="256" spans="1:6" s="85" customFormat="1" ht="15.6" x14ac:dyDescent="0.3">
      <c r="A256" s="90"/>
      <c r="E256" s="90"/>
      <c r="F256" s="90"/>
    </row>
    <row r="257" spans="1:6" s="85" customFormat="1" ht="15.6" x14ac:dyDescent="0.3">
      <c r="A257" s="90"/>
      <c r="E257" s="90"/>
      <c r="F257" s="90"/>
    </row>
    <row r="258" spans="1:6" s="85" customFormat="1" ht="15.6" x14ac:dyDescent="0.3">
      <c r="A258" s="90"/>
      <c r="E258" s="90"/>
      <c r="F258" s="90"/>
    </row>
    <row r="259" spans="1:6" s="85" customFormat="1" ht="15.6" x14ac:dyDescent="0.3">
      <c r="A259" s="90"/>
      <c r="E259" s="90"/>
      <c r="F259" s="90"/>
    </row>
    <row r="260" spans="1:6" s="85" customFormat="1" ht="15.6" x14ac:dyDescent="0.3">
      <c r="A260" s="90"/>
      <c r="E260" s="90"/>
      <c r="F260" s="90"/>
    </row>
    <row r="261" spans="1:6" s="85" customFormat="1" ht="15.6" x14ac:dyDescent="0.3">
      <c r="A261" s="90"/>
      <c r="E261" s="90"/>
      <c r="F261" s="90"/>
    </row>
    <row r="262" spans="1:6" s="85" customFormat="1" ht="15.6" x14ac:dyDescent="0.3">
      <c r="A262" s="90"/>
      <c r="E262" s="90"/>
      <c r="F262" s="90"/>
    </row>
    <row r="263" spans="1:6" s="85" customFormat="1" ht="15.6" x14ac:dyDescent="0.3">
      <c r="A263" s="90"/>
      <c r="E263" s="90"/>
      <c r="F263" s="90"/>
    </row>
    <row r="264" spans="1:6" s="85" customFormat="1" ht="15.6" x14ac:dyDescent="0.3">
      <c r="A264" s="90"/>
      <c r="E264" s="90"/>
      <c r="F264" s="90"/>
    </row>
    <row r="265" spans="1:6" s="85" customFormat="1" ht="15.6" x14ac:dyDescent="0.3">
      <c r="A265" s="90"/>
      <c r="E265" s="90"/>
      <c r="F265" s="90"/>
    </row>
    <row r="266" spans="1:6" s="85" customFormat="1" ht="15.6" x14ac:dyDescent="0.3">
      <c r="A266" s="90"/>
      <c r="E266" s="90"/>
      <c r="F266" s="90"/>
    </row>
    <row r="267" spans="1:6" s="85" customFormat="1" ht="15.6" x14ac:dyDescent="0.3">
      <c r="A267" s="90"/>
      <c r="E267" s="90"/>
      <c r="F267" s="90"/>
    </row>
    <row r="268" spans="1:6" s="85" customFormat="1" ht="15.6" x14ac:dyDescent="0.3">
      <c r="A268" s="90"/>
      <c r="E268" s="90"/>
      <c r="F268" s="90"/>
    </row>
    <row r="269" spans="1:6" s="85" customFormat="1" ht="15.6" x14ac:dyDescent="0.3">
      <c r="A269" s="90"/>
      <c r="E269" s="90"/>
      <c r="F269" s="90"/>
    </row>
    <row r="270" spans="1:6" s="85" customFormat="1" ht="15.6" x14ac:dyDescent="0.3">
      <c r="A270" s="90"/>
      <c r="E270" s="90"/>
      <c r="F270" s="90"/>
    </row>
    <row r="271" spans="1:6" s="85" customFormat="1" ht="15.6" x14ac:dyDescent="0.3">
      <c r="A271" s="90"/>
      <c r="E271" s="90"/>
      <c r="F271" s="90"/>
    </row>
    <row r="272" spans="1:6" s="85" customFormat="1" ht="15.6" x14ac:dyDescent="0.3">
      <c r="A272" s="90"/>
      <c r="E272" s="90"/>
      <c r="F272" s="90"/>
    </row>
    <row r="273" spans="1:6" s="85" customFormat="1" ht="15.6" x14ac:dyDescent="0.3">
      <c r="A273" s="90"/>
      <c r="E273" s="90"/>
      <c r="F273" s="90"/>
    </row>
    <row r="274" spans="1:6" s="85" customFormat="1" ht="15.6" x14ac:dyDescent="0.3">
      <c r="A274" s="90"/>
      <c r="E274" s="90"/>
      <c r="F274" s="90"/>
    </row>
    <row r="275" spans="1:6" s="85" customFormat="1" ht="15.6" x14ac:dyDescent="0.3">
      <c r="A275" s="90"/>
      <c r="E275" s="90"/>
      <c r="F275" s="90"/>
    </row>
    <row r="276" spans="1:6" s="85" customFormat="1" ht="15.6" x14ac:dyDescent="0.3">
      <c r="A276" s="90"/>
      <c r="E276" s="90"/>
      <c r="F276" s="90"/>
    </row>
    <row r="277" spans="1:6" s="85" customFormat="1" ht="15.6" x14ac:dyDescent="0.3">
      <c r="A277" s="90"/>
      <c r="E277" s="90"/>
      <c r="F277" s="90"/>
    </row>
    <row r="278" spans="1:6" s="85" customFormat="1" ht="15.6" x14ac:dyDescent="0.3">
      <c r="A278" s="90"/>
      <c r="E278" s="90"/>
      <c r="F278" s="90"/>
    </row>
    <row r="279" spans="1:6" s="85" customFormat="1" ht="15.6" x14ac:dyDescent="0.3">
      <c r="A279" s="90"/>
      <c r="E279" s="90"/>
      <c r="F279" s="90"/>
    </row>
    <row r="280" spans="1:6" s="85" customFormat="1" ht="15.6" x14ac:dyDescent="0.3">
      <c r="A280" s="90"/>
      <c r="E280" s="90"/>
      <c r="F280" s="90"/>
    </row>
    <row r="281" spans="1:6" s="85" customFormat="1" ht="15.6" x14ac:dyDescent="0.3">
      <c r="A281" s="90"/>
      <c r="E281" s="90"/>
      <c r="F281" s="90"/>
    </row>
    <row r="282" spans="1:6" s="85" customFormat="1" ht="15.6" x14ac:dyDescent="0.3">
      <c r="A282" s="90"/>
      <c r="E282" s="90"/>
      <c r="F282" s="90"/>
    </row>
    <row r="283" spans="1:6" s="85" customFormat="1" ht="15.6" x14ac:dyDescent="0.3">
      <c r="A283" s="90"/>
      <c r="E283" s="90"/>
      <c r="F283" s="90"/>
    </row>
    <row r="284" spans="1:6" s="85" customFormat="1" ht="15.6" x14ac:dyDescent="0.3">
      <c r="A284" s="90"/>
      <c r="E284" s="90"/>
      <c r="F284" s="90"/>
    </row>
    <row r="285" spans="1:6" s="85" customFormat="1" ht="15.6" x14ac:dyDescent="0.3">
      <c r="A285" s="90"/>
      <c r="E285" s="90"/>
      <c r="F285" s="90"/>
    </row>
    <row r="286" spans="1:6" s="85" customFormat="1" ht="15.6" x14ac:dyDescent="0.3">
      <c r="A286" s="90"/>
      <c r="E286" s="90"/>
      <c r="F286" s="90"/>
    </row>
    <row r="287" spans="1:6" s="85" customFormat="1" ht="15.6" x14ac:dyDescent="0.3">
      <c r="A287" s="90"/>
      <c r="E287" s="90"/>
      <c r="F287" s="90"/>
    </row>
    <row r="288" spans="1:6" s="85" customFormat="1" ht="15.6" x14ac:dyDescent="0.3">
      <c r="A288" s="90"/>
      <c r="E288" s="90"/>
      <c r="F288" s="90"/>
    </row>
    <row r="289" spans="1:6" s="85" customFormat="1" ht="15.6" x14ac:dyDescent="0.3">
      <c r="A289" s="90"/>
      <c r="E289" s="90"/>
      <c r="F289" s="90"/>
    </row>
    <row r="290" spans="1:6" s="85" customFormat="1" ht="15.6" x14ac:dyDescent="0.3">
      <c r="A290" s="90"/>
      <c r="E290" s="90"/>
      <c r="F290" s="90"/>
    </row>
    <row r="291" spans="1:6" s="85" customFormat="1" ht="15.6" x14ac:dyDescent="0.3">
      <c r="A291" s="90"/>
      <c r="E291" s="90"/>
      <c r="F291" s="90"/>
    </row>
    <row r="292" spans="1:6" s="85" customFormat="1" ht="15.6" x14ac:dyDescent="0.3">
      <c r="A292" s="90"/>
      <c r="E292" s="90"/>
      <c r="F292" s="90"/>
    </row>
    <row r="293" spans="1:6" s="85" customFormat="1" ht="15.6" x14ac:dyDescent="0.3">
      <c r="A293" s="90"/>
      <c r="E293" s="90"/>
      <c r="F293" s="90"/>
    </row>
    <row r="294" spans="1:6" s="85" customFormat="1" ht="15.6" x14ac:dyDescent="0.3">
      <c r="A294" s="90"/>
      <c r="E294" s="90"/>
      <c r="F294" s="90"/>
    </row>
    <row r="295" spans="1:6" s="85" customFormat="1" ht="15.6" x14ac:dyDescent="0.3">
      <c r="A295" s="90"/>
      <c r="E295" s="90"/>
      <c r="F295" s="90"/>
    </row>
    <row r="296" spans="1:6" s="85" customFormat="1" ht="15.6" x14ac:dyDescent="0.3">
      <c r="A296" s="90"/>
      <c r="E296" s="90"/>
      <c r="F296" s="90"/>
    </row>
    <row r="297" spans="1:6" s="85" customFormat="1" ht="15.6" x14ac:dyDescent="0.3">
      <c r="A297" s="90"/>
      <c r="E297" s="90"/>
      <c r="F297" s="90"/>
    </row>
    <row r="298" spans="1:6" s="85" customFormat="1" ht="15.6" x14ac:dyDescent="0.3">
      <c r="A298" s="90"/>
      <c r="E298" s="90"/>
      <c r="F298" s="90"/>
    </row>
    <row r="299" spans="1:6" s="85" customFormat="1" ht="15.6" x14ac:dyDescent="0.3">
      <c r="A299" s="90"/>
      <c r="E299" s="90"/>
      <c r="F299" s="90"/>
    </row>
    <row r="300" spans="1:6" s="85" customFormat="1" ht="15.6" x14ac:dyDescent="0.3">
      <c r="A300" s="90"/>
      <c r="E300" s="90"/>
      <c r="F300" s="90"/>
    </row>
    <row r="301" spans="1:6" s="85" customFormat="1" ht="15.6" x14ac:dyDescent="0.3">
      <c r="A301" s="90"/>
      <c r="E301" s="90"/>
      <c r="F301" s="90"/>
    </row>
    <row r="302" spans="1:6" s="85" customFormat="1" ht="15.6" x14ac:dyDescent="0.3">
      <c r="A302" s="90"/>
      <c r="E302" s="90"/>
      <c r="F302" s="90"/>
    </row>
    <row r="303" spans="1:6" s="85" customFormat="1" ht="15.6" x14ac:dyDescent="0.3">
      <c r="A303" s="90"/>
      <c r="E303" s="90"/>
      <c r="F303" s="90"/>
    </row>
    <row r="304" spans="1:6" s="85" customFormat="1" ht="15.6" x14ac:dyDescent="0.3">
      <c r="A304" s="90"/>
      <c r="E304" s="90"/>
      <c r="F304" s="90"/>
    </row>
    <row r="305" spans="1:6" s="85" customFormat="1" ht="15.6" x14ac:dyDescent="0.3">
      <c r="A305" s="90"/>
      <c r="E305" s="90"/>
      <c r="F305" s="90"/>
    </row>
    <row r="306" spans="1:6" s="85" customFormat="1" ht="15.6" x14ac:dyDescent="0.3">
      <c r="A306" s="90"/>
      <c r="E306" s="90"/>
      <c r="F306" s="90"/>
    </row>
    <row r="307" spans="1:6" s="85" customFormat="1" ht="15.6" x14ac:dyDescent="0.3">
      <c r="A307" s="90"/>
      <c r="E307" s="90"/>
      <c r="F307" s="90"/>
    </row>
    <row r="308" spans="1:6" s="85" customFormat="1" ht="15.6" x14ac:dyDescent="0.3">
      <c r="A308" s="90"/>
      <c r="E308" s="90"/>
      <c r="F308" s="90"/>
    </row>
    <row r="309" spans="1:6" s="85" customFormat="1" ht="15.6" x14ac:dyDescent="0.3">
      <c r="A309" s="90"/>
      <c r="E309" s="90"/>
      <c r="F309" s="90"/>
    </row>
    <row r="310" spans="1:6" s="85" customFormat="1" ht="15.6" x14ac:dyDescent="0.3">
      <c r="A310" s="90"/>
      <c r="E310" s="90"/>
      <c r="F310" s="90"/>
    </row>
    <row r="311" spans="1:6" s="85" customFormat="1" ht="15.6" x14ac:dyDescent="0.3">
      <c r="A311" s="90"/>
      <c r="E311" s="90"/>
      <c r="F311" s="90"/>
    </row>
    <row r="312" spans="1:6" s="85" customFormat="1" ht="15.6" x14ac:dyDescent="0.3">
      <c r="A312" s="90"/>
      <c r="E312" s="90"/>
      <c r="F312" s="90"/>
    </row>
    <row r="313" spans="1:6" s="85" customFormat="1" ht="15.6" x14ac:dyDescent="0.3">
      <c r="A313" s="90"/>
      <c r="E313" s="90"/>
      <c r="F313" s="90"/>
    </row>
    <row r="314" spans="1:6" s="85" customFormat="1" ht="15.6" x14ac:dyDescent="0.3">
      <c r="A314" s="90"/>
      <c r="E314" s="90"/>
      <c r="F314" s="90"/>
    </row>
    <row r="315" spans="1:6" s="85" customFormat="1" ht="15.6" x14ac:dyDescent="0.3">
      <c r="A315" s="90"/>
      <c r="E315" s="90"/>
      <c r="F315" s="90"/>
    </row>
    <row r="316" spans="1:6" s="85" customFormat="1" ht="15.6" x14ac:dyDescent="0.3">
      <c r="A316" s="90"/>
      <c r="E316" s="90"/>
      <c r="F316" s="90"/>
    </row>
    <row r="317" spans="1:6" s="85" customFormat="1" ht="15.6" x14ac:dyDescent="0.3">
      <c r="A317" s="90"/>
      <c r="E317" s="90"/>
      <c r="F317" s="90"/>
    </row>
    <row r="318" spans="1:6" s="85" customFormat="1" ht="15.6" x14ac:dyDescent="0.3">
      <c r="A318" s="90"/>
      <c r="E318" s="90"/>
      <c r="F318" s="90"/>
    </row>
    <row r="319" spans="1:6" s="85" customFormat="1" ht="15.6" x14ac:dyDescent="0.3">
      <c r="A319" s="90"/>
      <c r="E319" s="90"/>
      <c r="F319" s="90"/>
    </row>
    <row r="320" spans="1:6" s="85" customFormat="1" ht="15.6" x14ac:dyDescent="0.3">
      <c r="A320" s="90"/>
      <c r="E320" s="90"/>
      <c r="F320" s="90"/>
    </row>
    <row r="321" spans="1:6" s="85" customFormat="1" ht="15.6" x14ac:dyDescent="0.3">
      <c r="A321" s="90"/>
      <c r="E321" s="90"/>
      <c r="F321" s="90"/>
    </row>
    <row r="322" spans="1:6" s="85" customFormat="1" ht="15.6" x14ac:dyDescent="0.3">
      <c r="A322" s="90"/>
      <c r="E322" s="90"/>
      <c r="F322" s="90"/>
    </row>
    <row r="323" spans="1:6" s="85" customFormat="1" ht="15.6" x14ac:dyDescent="0.3">
      <c r="A323" s="90"/>
      <c r="E323" s="90"/>
      <c r="F323" s="90"/>
    </row>
    <row r="324" spans="1:6" s="85" customFormat="1" ht="15.6" x14ac:dyDescent="0.3">
      <c r="A324" s="90"/>
      <c r="E324" s="90"/>
      <c r="F324" s="90"/>
    </row>
    <row r="325" spans="1:6" s="85" customFormat="1" ht="15.6" x14ac:dyDescent="0.3">
      <c r="A325" s="90"/>
      <c r="E325" s="90"/>
      <c r="F325" s="90"/>
    </row>
    <row r="326" spans="1:6" s="85" customFormat="1" ht="15.6" x14ac:dyDescent="0.3">
      <c r="A326" s="90"/>
      <c r="E326" s="90"/>
      <c r="F326" s="90"/>
    </row>
    <row r="327" spans="1:6" s="85" customFormat="1" ht="15.6" x14ac:dyDescent="0.3">
      <c r="A327" s="90"/>
      <c r="E327" s="90"/>
      <c r="F327" s="90"/>
    </row>
    <row r="328" spans="1:6" s="85" customFormat="1" ht="15.6" x14ac:dyDescent="0.3">
      <c r="A328" s="90"/>
      <c r="E328" s="90"/>
      <c r="F328" s="90"/>
    </row>
    <row r="329" spans="1:6" s="85" customFormat="1" ht="15.6" x14ac:dyDescent="0.3">
      <c r="A329" s="90"/>
      <c r="E329" s="90"/>
      <c r="F329" s="90"/>
    </row>
    <row r="330" spans="1:6" s="85" customFormat="1" ht="15.6" x14ac:dyDescent="0.3">
      <c r="A330" s="90"/>
      <c r="E330" s="90"/>
      <c r="F330" s="90"/>
    </row>
    <row r="331" spans="1:6" s="85" customFormat="1" ht="15.6" x14ac:dyDescent="0.3">
      <c r="A331" s="90"/>
      <c r="E331" s="90"/>
      <c r="F331" s="90"/>
    </row>
    <row r="332" spans="1:6" s="85" customFormat="1" ht="15.6" x14ac:dyDescent="0.3">
      <c r="A332" s="90"/>
      <c r="E332" s="90"/>
      <c r="F332" s="90"/>
    </row>
    <row r="333" spans="1:6" s="85" customFormat="1" ht="15.6" x14ac:dyDescent="0.3">
      <c r="A333" s="90"/>
      <c r="E333" s="90"/>
      <c r="F333" s="90"/>
    </row>
    <row r="334" spans="1:6" s="85" customFormat="1" ht="15.6" x14ac:dyDescent="0.3">
      <c r="A334" s="90"/>
      <c r="E334" s="90"/>
      <c r="F334" s="90"/>
    </row>
    <row r="335" spans="1:6" s="85" customFormat="1" ht="15.6" x14ac:dyDescent="0.3">
      <c r="A335" s="90"/>
      <c r="E335" s="90"/>
      <c r="F335" s="90"/>
    </row>
    <row r="336" spans="1:6" s="85" customFormat="1" ht="15.6" x14ac:dyDescent="0.3">
      <c r="A336" s="90"/>
      <c r="E336" s="90"/>
      <c r="F336" s="90"/>
    </row>
    <row r="337" spans="1:6" s="85" customFormat="1" ht="15.6" x14ac:dyDescent="0.3">
      <c r="A337" s="90"/>
      <c r="E337" s="90"/>
      <c r="F337" s="90"/>
    </row>
    <row r="338" spans="1:6" s="85" customFormat="1" ht="15.6" x14ac:dyDescent="0.3">
      <c r="A338" s="90"/>
      <c r="E338" s="90"/>
      <c r="F338" s="90"/>
    </row>
    <row r="339" spans="1:6" s="85" customFormat="1" ht="15.6" x14ac:dyDescent="0.3">
      <c r="A339" s="90"/>
      <c r="E339" s="90"/>
      <c r="F339" s="90"/>
    </row>
    <row r="340" spans="1:6" s="85" customFormat="1" ht="15.6" x14ac:dyDescent="0.3">
      <c r="A340" s="90"/>
      <c r="E340" s="90"/>
      <c r="F340" s="90"/>
    </row>
    <row r="341" spans="1:6" s="85" customFormat="1" ht="15.6" x14ac:dyDescent="0.3">
      <c r="A341" s="90"/>
      <c r="E341" s="90"/>
      <c r="F341" s="90"/>
    </row>
    <row r="342" spans="1:6" s="85" customFormat="1" ht="15.6" x14ac:dyDescent="0.3">
      <c r="A342" s="90"/>
      <c r="E342" s="90"/>
      <c r="F342" s="90"/>
    </row>
    <row r="343" spans="1:6" s="85" customFormat="1" ht="15.6" x14ac:dyDescent="0.3">
      <c r="A343" s="90"/>
      <c r="E343" s="90"/>
      <c r="F343" s="90"/>
    </row>
    <row r="344" spans="1:6" s="85" customFormat="1" ht="15.6" x14ac:dyDescent="0.3">
      <c r="A344" s="90"/>
      <c r="E344" s="90"/>
      <c r="F344" s="90"/>
    </row>
    <row r="345" spans="1:6" s="85" customFormat="1" ht="15.6" x14ac:dyDescent="0.3">
      <c r="A345" s="90"/>
      <c r="E345" s="90"/>
      <c r="F345" s="90"/>
    </row>
    <row r="346" spans="1:6" s="85" customFormat="1" ht="15.6" x14ac:dyDescent="0.3">
      <c r="A346" s="90"/>
      <c r="E346" s="90"/>
      <c r="F346" s="90"/>
    </row>
    <row r="347" spans="1:6" s="85" customFormat="1" ht="15.6" x14ac:dyDescent="0.3">
      <c r="A347" s="90"/>
      <c r="E347" s="90"/>
      <c r="F347" s="90"/>
    </row>
    <row r="348" spans="1:6" s="85" customFormat="1" ht="15.6" x14ac:dyDescent="0.3">
      <c r="A348" s="90"/>
      <c r="E348" s="90"/>
      <c r="F348" s="90"/>
    </row>
    <row r="349" spans="1:6" s="85" customFormat="1" ht="15.6" x14ac:dyDescent="0.3">
      <c r="A349" s="90"/>
      <c r="E349" s="90"/>
      <c r="F349" s="90"/>
    </row>
    <row r="350" spans="1:6" s="85" customFormat="1" ht="15.6" x14ac:dyDescent="0.3">
      <c r="A350" s="90"/>
      <c r="E350" s="90"/>
      <c r="F350" s="90"/>
    </row>
    <row r="351" spans="1:6" s="85" customFormat="1" ht="15.6" x14ac:dyDescent="0.3">
      <c r="A351" s="90"/>
      <c r="E351" s="90"/>
      <c r="F351" s="90"/>
    </row>
    <row r="352" spans="1:6" s="85" customFormat="1" ht="15.6" x14ac:dyDescent="0.3">
      <c r="A352" s="90"/>
      <c r="E352" s="90"/>
      <c r="F352" s="90"/>
    </row>
    <row r="353" spans="1:6" s="85" customFormat="1" ht="15.6" x14ac:dyDescent="0.3">
      <c r="A353" s="90"/>
      <c r="E353" s="90"/>
      <c r="F353" s="90"/>
    </row>
    <row r="354" spans="1:6" s="85" customFormat="1" ht="15.6" x14ac:dyDescent="0.3">
      <c r="A354" s="90"/>
      <c r="E354" s="90"/>
      <c r="F354" s="90"/>
    </row>
    <row r="355" spans="1:6" s="85" customFormat="1" ht="15.6" x14ac:dyDescent="0.3">
      <c r="A355" s="90"/>
      <c r="E355" s="90"/>
      <c r="F355" s="90"/>
    </row>
    <row r="356" spans="1:6" s="85" customFormat="1" ht="15.6" x14ac:dyDescent="0.3">
      <c r="A356" s="90"/>
      <c r="E356" s="90"/>
      <c r="F356" s="90"/>
    </row>
    <row r="357" spans="1:6" s="85" customFormat="1" ht="15.6" x14ac:dyDescent="0.3">
      <c r="A357" s="90"/>
      <c r="E357" s="90"/>
      <c r="F357" s="90"/>
    </row>
    <row r="358" spans="1:6" s="85" customFormat="1" ht="15.6" x14ac:dyDescent="0.3">
      <c r="A358" s="90"/>
      <c r="E358" s="90"/>
      <c r="F358" s="90"/>
    </row>
    <row r="359" spans="1:6" s="85" customFormat="1" ht="15.6" x14ac:dyDescent="0.3">
      <c r="A359" s="90"/>
      <c r="E359" s="90"/>
      <c r="F359" s="90"/>
    </row>
    <row r="360" spans="1:6" s="85" customFormat="1" ht="15.6" x14ac:dyDescent="0.3">
      <c r="A360" s="90"/>
      <c r="E360" s="90"/>
      <c r="F360" s="90"/>
    </row>
    <row r="361" spans="1:6" s="85" customFormat="1" ht="15.6" x14ac:dyDescent="0.3">
      <c r="A361" s="90"/>
      <c r="E361" s="90"/>
      <c r="F361" s="90"/>
    </row>
    <row r="362" spans="1:6" s="85" customFormat="1" ht="15.6" x14ac:dyDescent="0.3">
      <c r="A362" s="90"/>
      <c r="E362" s="90"/>
      <c r="F362" s="90"/>
    </row>
    <row r="363" spans="1:6" s="85" customFormat="1" ht="15.6" x14ac:dyDescent="0.3">
      <c r="A363" s="90"/>
      <c r="E363" s="90"/>
      <c r="F363" s="90"/>
    </row>
    <row r="364" spans="1:6" s="85" customFormat="1" ht="15.6" x14ac:dyDescent="0.3">
      <c r="A364" s="90"/>
      <c r="E364" s="90"/>
      <c r="F364" s="90"/>
    </row>
    <row r="365" spans="1:6" s="85" customFormat="1" ht="15.6" x14ac:dyDescent="0.3">
      <c r="A365" s="90"/>
      <c r="E365" s="90"/>
      <c r="F365" s="90"/>
    </row>
    <row r="366" spans="1:6" s="85" customFormat="1" ht="15.6" x14ac:dyDescent="0.3">
      <c r="A366" s="90"/>
      <c r="E366" s="90"/>
      <c r="F366" s="90"/>
    </row>
    <row r="367" spans="1:6" s="85" customFormat="1" ht="15.6" x14ac:dyDescent="0.3">
      <c r="A367" s="90"/>
      <c r="E367" s="90"/>
      <c r="F367" s="90"/>
    </row>
    <row r="368" spans="1:6" s="85" customFormat="1" ht="15.6" x14ac:dyDescent="0.3">
      <c r="A368" s="90"/>
      <c r="E368" s="90"/>
      <c r="F368" s="90"/>
    </row>
    <row r="369" spans="1:6" s="85" customFormat="1" ht="15.6" x14ac:dyDescent="0.3">
      <c r="A369" s="90"/>
      <c r="E369" s="90"/>
      <c r="F369" s="90"/>
    </row>
    <row r="370" spans="1:6" s="85" customFormat="1" ht="15.6" x14ac:dyDescent="0.3">
      <c r="A370" s="90"/>
      <c r="E370" s="90"/>
      <c r="F370" s="90"/>
    </row>
    <row r="371" spans="1:6" s="85" customFormat="1" ht="15.6" x14ac:dyDescent="0.3">
      <c r="A371" s="90"/>
      <c r="E371" s="90"/>
      <c r="F371" s="90"/>
    </row>
    <row r="372" spans="1:6" s="85" customFormat="1" ht="15.6" x14ac:dyDescent="0.3">
      <c r="A372" s="90"/>
      <c r="E372" s="90"/>
      <c r="F372" s="90"/>
    </row>
    <row r="373" spans="1:6" s="85" customFormat="1" ht="15.6" x14ac:dyDescent="0.3">
      <c r="A373" s="90"/>
      <c r="E373" s="90"/>
      <c r="F373" s="90"/>
    </row>
    <row r="374" spans="1:6" s="85" customFormat="1" ht="15.6" x14ac:dyDescent="0.3">
      <c r="A374" s="90"/>
      <c r="E374" s="90"/>
      <c r="F374" s="90"/>
    </row>
    <row r="375" spans="1:6" s="85" customFormat="1" ht="15.6" x14ac:dyDescent="0.3">
      <c r="A375" s="90"/>
      <c r="E375" s="90"/>
      <c r="F375" s="90"/>
    </row>
    <row r="376" spans="1:6" s="85" customFormat="1" ht="15.6" x14ac:dyDescent="0.3">
      <c r="A376" s="90"/>
      <c r="E376" s="90"/>
      <c r="F376" s="90"/>
    </row>
    <row r="377" spans="1:6" s="85" customFormat="1" ht="15.6" x14ac:dyDescent="0.3">
      <c r="A377" s="90"/>
      <c r="E377" s="90"/>
      <c r="F377" s="90"/>
    </row>
    <row r="378" spans="1:6" s="85" customFormat="1" ht="15.6" x14ac:dyDescent="0.3">
      <c r="A378" s="90"/>
      <c r="E378" s="90"/>
      <c r="F378" s="90"/>
    </row>
    <row r="379" spans="1:6" s="85" customFormat="1" ht="15.6" x14ac:dyDescent="0.3">
      <c r="A379" s="90"/>
      <c r="E379" s="90"/>
      <c r="F379" s="90"/>
    </row>
    <row r="380" spans="1:6" s="85" customFormat="1" ht="15.6" x14ac:dyDescent="0.3">
      <c r="A380" s="90"/>
      <c r="E380" s="90"/>
      <c r="F380" s="90"/>
    </row>
    <row r="381" spans="1:6" s="85" customFormat="1" ht="15.6" x14ac:dyDescent="0.3">
      <c r="A381" s="90"/>
      <c r="E381" s="90"/>
      <c r="F381" s="90"/>
    </row>
    <row r="382" spans="1:6" s="85" customFormat="1" ht="15.6" x14ac:dyDescent="0.3">
      <c r="A382" s="90"/>
      <c r="E382" s="90"/>
      <c r="F382" s="90"/>
    </row>
    <row r="383" spans="1:6" s="85" customFormat="1" ht="15.6" x14ac:dyDescent="0.3">
      <c r="A383" s="90"/>
      <c r="E383" s="90"/>
      <c r="F383" s="90"/>
    </row>
    <row r="384" spans="1:6" s="85" customFormat="1" ht="15.6" x14ac:dyDescent="0.3">
      <c r="A384" s="90"/>
      <c r="E384" s="90"/>
      <c r="F384" s="90"/>
    </row>
    <row r="385" spans="1:6" s="85" customFormat="1" ht="15.6" x14ac:dyDescent="0.3">
      <c r="A385" s="90"/>
      <c r="E385" s="90"/>
      <c r="F385" s="90"/>
    </row>
    <row r="386" spans="1:6" s="85" customFormat="1" ht="15.6" x14ac:dyDescent="0.3">
      <c r="A386" s="90"/>
      <c r="E386" s="90"/>
      <c r="F386" s="90"/>
    </row>
    <row r="387" spans="1:6" s="85" customFormat="1" ht="15.6" x14ac:dyDescent="0.3">
      <c r="A387" s="90"/>
      <c r="E387" s="90"/>
      <c r="F387" s="90"/>
    </row>
    <row r="388" spans="1:6" s="85" customFormat="1" ht="15.6" x14ac:dyDescent="0.3">
      <c r="A388" s="90"/>
      <c r="E388" s="90"/>
      <c r="F388" s="90"/>
    </row>
    <row r="389" spans="1:6" s="85" customFormat="1" ht="15.6" x14ac:dyDescent="0.3">
      <c r="A389" s="90"/>
      <c r="E389" s="90"/>
      <c r="F389" s="90"/>
    </row>
    <row r="390" spans="1:6" s="85" customFormat="1" ht="15.6" x14ac:dyDescent="0.3">
      <c r="A390" s="90"/>
      <c r="E390" s="90"/>
      <c r="F390" s="90"/>
    </row>
    <row r="391" spans="1:6" s="85" customFormat="1" ht="15.6" x14ac:dyDescent="0.3">
      <c r="A391" s="90"/>
      <c r="E391" s="90"/>
      <c r="F391" s="90"/>
    </row>
    <row r="392" spans="1:6" s="85" customFormat="1" ht="15.6" x14ac:dyDescent="0.3">
      <c r="A392" s="90"/>
      <c r="E392" s="90"/>
      <c r="F392" s="90"/>
    </row>
    <row r="393" spans="1:6" s="85" customFormat="1" ht="15.6" x14ac:dyDescent="0.3">
      <c r="A393" s="90"/>
      <c r="E393" s="90"/>
      <c r="F393" s="90"/>
    </row>
    <row r="394" spans="1:6" s="85" customFormat="1" ht="15.6" x14ac:dyDescent="0.3">
      <c r="A394" s="90"/>
      <c r="E394" s="90"/>
      <c r="F394" s="90"/>
    </row>
    <row r="395" spans="1:6" s="85" customFormat="1" ht="15.6" x14ac:dyDescent="0.3">
      <c r="A395" s="90"/>
      <c r="E395" s="90"/>
      <c r="F395" s="90"/>
    </row>
    <row r="396" spans="1:6" s="85" customFormat="1" ht="15.6" x14ac:dyDescent="0.3">
      <c r="A396" s="90"/>
      <c r="E396" s="90"/>
      <c r="F396" s="90"/>
    </row>
    <row r="397" spans="1:6" s="85" customFormat="1" ht="15.6" x14ac:dyDescent="0.3">
      <c r="A397" s="90"/>
      <c r="E397" s="90"/>
      <c r="F397" s="90"/>
    </row>
    <row r="398" spans="1:6" s="85" customFormat="1" ht="15.6" x14ac:dyDescent="0.3">
      <c r="A398" s="90"/>
      <c r="E398" s="90"/>
      <c r="F398" s="90"/>
    </row>
    <row r="399" spans="1:6" s="85" customFormat="1" ht="15.6" x14ac:dyDescent="0.3">
      <c r="A399" s="90"/>
      <c r="E399" s="90"/>
      <c r="F399" s="90"/>
    </row>
    <row r="400" spans="1:6" s="85" customFormat="1" ht="15.6" x14ac:dyDescent="0.3">
      <c r="A400" s="90"/>
      <c r="E400" s="90"/>
      <c r="F400" s="90"/>
    </row>
    <row r="401" spans="1:6" s="85" customFormat="1" ht="15.6" x14ac:dyDescent="0.3">
      <c r="A401" s="90"/>
      <c r="E401" s="90"/>
      <c r="F401" s="90"/>
    </row>
    <row r="402" spans="1:6" s="85" customFormat="1" ht="15.6" x14ac:dyDescent="0.3">
      <c r="A402" s="90"/>
      <c r="E402" s="90"/>
      <c r="F402" s="90"/>
    </row>
    <row r="403" spans="1:6" s="85" customFormat="1" ht="15.6" x14ac:dyDescent="0.3">
      <c r="A403" s="90"/>
      <c r="E403" s="90"/>
      <c r="F403" s="90"/>
    </row>
    <row r="404" spans="1:6" s="85" customFormat="1" ht="15.6" x14ac:dyDescent="0.3">
      <c r="A404" s="90"/>
      <c r="E404" s="90"/>
      <c r="F404" s="90"/>
    </row>
    <row r="405" spans="1:6" s="85" customFormat="1" ht="15.6" x14ac:dyDescent="0.3">
      <c r="A405" s="90"/>
      <c r="E405" s="90"/>
      <c r="F405" s="90"/>
    </row>
    <row r="406" spans="1:6" s="85" customFormat="1" ht="15.6" x14ac:dyDescent="0.3">
      <c r="A406" s="90"/>
      <c r="E406" s="90"/>
      <c r="F406" s="90"/>
    </row>
    <row r="407" spans="1:6" s="85" customFormat="1" ht="15.6" x14ac:dyDescent="0.3">
      <c r="A407" s="90"/>
      <c r="E407" s="90"/>
      <c r="F407" s="90"/>
    </row>
    <row r="408" spans="1:6" s="85" customFormat="1" ht="15.6" x14ac:dyDescent="0.3">
      <c r="A408" s="90"/>
      <c r="E408" s="90"/>
      <c r="F408" s="90"/>
    </row>
    <row r="409" spans="1:6" s="85" customFormat="1" ht="15.6" x14ac:dyDescent="0.3">
      <c r="A409" s="90"/>
      <c r="E409" s="90"/>
      <c r="F409" s="90"/>
    </row>
    <row r="410" spans="1:6" s="85" customFormat="1" ht="15.6" x14ac:dyDescent="0.3">
      <c r="A410" s="90"/>
      <c r="E410" s="90"/>
      <c r="F410" s="90"/>
    </row>
    <row r="411" spans="1:6" s="85" customFormat="1" ht="15.6" x14ac:dyDescent="0.3">
      <c r="A411" s="90"/>
      <c r="E411" s="90"/>
      <c r="F411" s="90"/>
    </row>
    <row r="412" spans="1:6" s="85" customFormat="1" ht="15.6" x14ac:dyDescent="0.3">
      <c r="A412" s="90"/>
      <c r="E412" s="90"/>
      <c r="F412" s="90"/>
    </row>
    <row r="413" spans="1:6" s="85" customFormat="1" ht="15.6" x14ac:dyDescent="0.3">
      <c r="A413" s="90"/>
      <c r="E413" s="90"/>
      <c r="F413" s="90"/>
    </row>
    <row r="414" spans="1:6" s="85" customFormat="1" ht="15.6" x14ac:dyDescent="0.3">
      <c r="A414" s="90"/>
      <c r="E414" s="90"/>
      <c r="F414" s="90"/>
    </row>
    <row r="415" spans="1:6" s="85" customFormat="1" ht="15.6" x14ac:dyDescent="0.3">
      <c r="A415" s="90"/>
      <c r="E415" s="90"/>
      <c r="F415" s="90"/>
    </row>
    <row r="416" spans="1:6" s="85" customFormat="1" ht="15.6" x14ac:dyDescent="0.3">
      <c r="A416" s="90"/>
      <c r="E416" s="90"/>
      <c r="F416" s="90"/>
    </row>
    <row r="417" spans="1:6" s="85" customFormat="1" ht="15.6" x14ac:dyDescent="0.3">
      <c r="A417" s="90"/>
      <c r="E417" s="90"/>
      <c r="F417" s="90"/>
    </row>
    <row r="418" spans="1:6" s="85" customFormat="1" ht="15.6" x14ac:dyDescent="0.3">
      <c r="A418" s="90"/>
      <c r="E418" s="90"/>
      <c r="F418" s="90"/>
    </row>
    <row r="419" spans="1:6" s="85" customFormat="1" ht="15.6" x14ac:dyDescent="0.3">
      <c r="A419" s="90"/>
      <c r="E419" s="90"/>
      <c r="F419" s="90"/>
    </row>
    <row r="420" spans="1:6" s="85" customFormat="1" ht="15.6" x14ac:dyDescent="0.3">
      <c r="A420" s="90"/>
      <c r="E420" s="90"/>
      <c r="F420" s="90"/>
    </row>
    <row r="421" spans="1:6" s="85" customFormat="1" ht="15.6" x14ac:dyDescent="0.3">
      <c r="A421" s="90"/>
      <c r="E421" s="90"/>
      <c r="F421" s="90"/>
    </row>
    <row r="422" spans="1:6" s="85" customFormat="1" ht="15.6" x14ac:dyDescent="0.3">
      <c r="A422" s="90"/>
      <c r="E422" s="90"/>
      <c r="F422" s="90"/>
    </row>
    <row r="423" spans="1:6" s="85" customFormat="1" ht="15.6" x14ac:dyDescent="0.3">
      <c r="A423" s="90"/>
      <c r="E423" s="90"/>
      <c r="F423" s="90"/>
    </row>
    <row r="424" spans="1:6" s="85" customFormat="1" ht="15.6" x14ac:dyDescent="0.3">
      <c r="A424" s="90"/>
      <c r="E424" s="90"/>
      <c r="F424" s="90"/>
    </row>
    <row r="425" spans="1:6" s="85" customFormat="1" ht="15.6" x14ac:dyDescent="0.3">
      <c r="A425" s="90"/>
      <c r="E425" s="90"/>
      <c r="F425" s="90"/>
    </row>
    <row r="426" spans="1:6" s="85" customFormat="1" ht="15.6" x14ac:dyDescent="0.3">
      <c r="A426" s="90"/>
      <c r="E426" s="90"/>
      <c r="F426" s="90"/>
    </row>
    <row r="427" spans="1:6" s="85" customFormat="1" ht="15.6" x14ac:dyDescent="0.3">
      <c r="A427" s="90"/>
      <c r="E427" s="90"/>
      <c r="F427" s="90"/>
    </row>
    <row r="428" spans="1:6" s="85" customFormat="1" ht="15.6" x14ac:dyDescent="0.3">
      <c r="A428" s="90"/>
      <c r="E428" s="90"/>
      <c r="F428" s="90"/>
    </row>
    <row r="429" spans="1:6" s="85" customFormat="1" ht="15.6" x14ac:dyDescent="0.3">
      <c r="A429" s="90"/>
      <c r="E429" s="90"/>
      <c r="F429" s="90"/>
    </row>
    <row r="430" spans="1:6" s="85" customFormat="1" ht="15.6" x14ac:dyDescent="0.3">
      <c r="A430" s="90"/>
      <c r="E430" s="90"/>
      <c r="F430" s="90"/>
    </row>
    <row r="431" spans="1:6" s="85" customFormat="1" ht="15.6" x14ac:dyDescent="0.3">
      <c r="A431" s="90"/>
      <c r="E431" s="90"/>
      <c r="F431" s="90"/>
    </row>
    <row r="432" spans="1:6" s="85" customFormat="1" ht="15.6" x14ac:dyDescent="0.3">
      <c r="A432" s="90"/>
      <c r="E432" s="90"/>
      <c r="F432" s="90"/>
    </row>
    <row r="433" spans="1:6" s="85" customFormat="1" ht="15.6" x14ac:dyDescent="0.3">
      <c r="A433" s="90"/>
      <c r="E433" s="90"/>
      <c r="F433" s="90"/>
    </row>
    <row r="434" spans="1:6" s="85" customFormat="1" ht="15.6" x14ac:dyDescent="0.3">
      <c r="A434" s="90"/>
      <c r="E434" s="90"/>
      <c r="F434" s="90"/>
    </row>
    <row r="435" spans="1:6" s="85" customFormat="1" ht="15.6" x14ac:dyDescent="0.3">
      <c r="A435" s="90"/>
      <c r="E435" s="90"/>
      <c r="F435" s="90"/>
    </row>
    <row r="436" spans="1:6" s="85" customFormat="1" ht="15.6" x14ac:dyDescent="0.3">
      <c r="A436" s="90"/>
      <c r="E436" s="90"/>
      <c r="F436" s="90"/>
    </row>
    <row r="437" spans="1:6" s="85" customFormat="1" ht="15.6" x14ac:dyDescent="0.3">
      <c r="A437" s="90"/>
      <c r="E437" s="90"/>
      <c r="F437" s="90"/>
    </row>
    <row r="438" spans="1:6" s="85" customFormat="1" ht="15.6" x14ac:dyDescent="0.3">
      <c r="A438" s="90"/>
      <c r="E438" s="90"/>
      <c r="F438" s="90"/>
    </row>
    <row r="439" spans="1:6" s="85" customFormat="1" ht="15.6" x14ac:dyDescent="0.3">
      <c r="A439" s="90"/>
      <c r="E439" s="90"/>
      <c r="F439" s="90"/>
    </row>
    <row r="440" spans="1:6" s="85" customFormat="1" ht="15.6" x14ac:dyDescent="0.3">
      <c r="A440" s="90"/>
      <c r="E440" s="90"/>
      <c r="F440" s="90"/>
    </row>
    <row r="441" spans="1:6" s="85" customFormat="1" ht="15.6" x14ac:dyDescent="0.3">
      <c r="A441" s="90"/>
      <c r="E441" s="90"/>
      <c r="F441" s="90"/>
    </row>
    <row r="442" spans="1:6" s="85" customFormat="1" ht="15.6" x14ac:dyDescent="0.3">
      <c r="A442" s="90"/>
      <c r="E442" s="90"/>
      <c r="F442" s="90"/>
    </row>
    <row r="443" spans="1:6" s="85" customFormat="1" ht="15.6" x14ac:dyDescent="0.3">
      <c r="A443" s="90"/>
      <c r="E443" s="90"/>
      <c r="F443" s="90"/>
    </row>
    <row r="444" spans="1:6" s="85" customFormat="1" ht="15.6" x14ac:dyDescent="0.3">
      <c r="A444" s="90"/>
      <c r="E444" s="90"/>
      <c r="F444" s="90"/>
    </row>
    <row r="445" spans="1:6" s="85" customFormat="1" ht="15.6" x14ac:dyDescent="0.3">
      <c r="A445" s="90"/>
      <c r="E445" s="90"/>
      <c r="F445" s="90"/>
    </row>
    <row r="446" spans="1:6" s="85" customFormat="1" ht="15.6" x14ac:dyDescent="0.3">
      <c r="A446" s="90"/>
      <c r="E446" s="90"/>
      <c r="F446" s="90"/>
    </row>
    <row r="447" spans="1:6" s="85" customFormat="1" ht="15.6" x14ac:dyDescent="0.3">
      <c r="A447" s="90"/>
      <c r="E447" s="90"/>
      <c r="F447" s="90"/>
    </row>
    <row r="448" spans="1:6" s="85" customFormat="1" ht="15.6" x14ac:dyDescent="0.3">
      <c r="A448" s="90"/>
      <c r="E448" s="90"/>
      <c r="F448" s="90"/>
    </row>
    <row r="449" spans="1:6" s="85" customFormat="1" ht="15.6" x14ac:dyDescent="0.3">
      <c r="A449" s="90"/>
      <c r="E449" s="90"/>
      <c r="F449" s="90"/>
    </row>
    <row r="450" spans="1:6" s="85" customFormat="1" ht="15.6" x14ac:dyDescent="0.3">
      <c r="A450" s="90"/>
      <c r="E450" s="90"/>
      <c r="F450" s="90"/>
    </row>
    <row r="451" spans="1:6" s="85" customFormat="1" ht="15.6" x14ac:dyDescent="0.3">
      <c r="A451" s="90"/>
      <c r="E451" s="90"/>
      <c r="F451" s="90"/>
    </row>
    <row r="452" spans="1:6" s="85" customFormat="1" ht="15.6" x14ac:dyDescent="0.3">
      <c r="A452" s="90"/>
      <c r="E452" s="90"/>
      <c r="F452" s="90"/>
    </row>
    <row r="453" spans="1:6" s="85" customFormat="1" ht="15.6" x14ac:dyDescent="0.3">
      <c r="A453" s="90"/>
      <c r="E453" s="90"/>
      <c r="F453" s="90"/>
    </row>
    <row r="454" spans="1:6" s="85" customFormat="1" ht="15.6" x14ac:dyDescent="0.3">
      <c r="A454" s="90"/>
      <c r="E454" s="90"/>
      <c r="F454" s="90"/>
    </row>
    <row r="455" spans="1:6" s="85" customFormat="1" ht="15.6" x14ac:dyDescent="0.3">
      <c r="A455" s="90"/>
      <c r="E455" s="90"/>
      <c r="F455" s="90"/>
    </row>
    <row r="456" spans="1:6" s="85" customFormat="1" ht="15.6" x14ac:dyDescent="0.3">
      <c r="A456" s="90"/>
      <c r="E456" s="90"/>
      <c r="F456" s="90"/>
    </row>
    <row r="457" spans="1:6" s="85" customFormat="1" ht="15.6" x14ac:dyDescent="0.3">
      <c r="A457" s="90"/>
      <c r="E457" s="90"/>
      <c r="F457" s="90"/>
    </row>
    <row r="458" spans="1:6" s="85" customFormat="1" ht="15.6" x14ac:dyDescent="0.3">
      <c r="A458" s="90"/>
      <c r="E458" s="90"/>
      <c r="F458" s="90"/>
    </row>
    <row r="459" spans="1:6" s="85" customFormat="1" ht="15.6" x14ac:dyDescent="0.3">
      <c r="A459" s="90"/>
      <c r="E459" s="90"/>
      <c r="F459" s="90"/>
    </row>
    <row r="460" spans="1:6" s="85" customFormat="1" ht="15.6" x14ac:dyDescent="0.3">
      <c r="A460" s="90"/>
      <c r="E460" s="90"/>
      <c r="F460" s="90"/>
    </row>
    <row r="461" spans="1:6" s="85" customFormat="1" ht="15.6" x14ac:dyDescent="0.3">
      <c r="A461" s="90"/>
      <c r="E461" s="90"/>
      <c r="F461" s="90"/>
    </row>
    <row r="462" spans="1:6" s="85" customFormat="1" ht="15.6" x14ac:dyDescent="0.3">
      <c r="A462" s="90"/>
      <c r="E462" s="90"/>
      <c r="F462" s="90"/>
    </row>
    <row r="463" spans="1:6" s="85" customFormat="1" ht="15.6" x14ac:dyDescent="0.3">
      <c r="A463" s="90"/>
      <c r="E463" s="90"/>
      <c r="F463" s="90"/>
    </row>
    <row r="464" spans="1:6" s="85" customFormat="1" ht="15.6" x14ac:dyDescent="0.3">
      <c r="A464" s="90"/>
      <c r="E464" s="90"/>
      <c r="F464" s="90"/>
    </row>
    <row r="465" spans="1:6" s="85" customFormat="1" ht="15.6" x14ac:dyDescent="0.3">
      <c r="A465" s="90"/>
      <c r="E465" s="90"/>
      <c r="F465" s="90"/>
    </row>
    <row r="466" spans="1:6" s="85" customFormat="1" ht="15.6" x14ac:dyDescent="0.3">
      <c r="A466" s="90"/>
      <c r="E466" s="90"/>
      <c r="F466" s="90"/>
    </row>
    <row r="467" spans="1:6" s="85" customFormat="1" ht="15.6" x14ac:dyDescent="0.3">
      <c r="A467" s="90"/>
      <c r="E467" s="90"/>
      <c r="F467" s="90"/>
    </row>
    <row r="468" spans="1:6" s="85" customFormat="1" ht="15.6" x14ac:dyDescent="0.3">
      <c r="A468" s="90"/>
      <c r="E468" s="90"/>
      <c r="F468" s="90"/>
    </row>
    <row r="469" spans="1:6" s="85" customFormat="1" ht="15.6" x14ac:dyDescent="0.3">
      <c r="A469" s="90"/>
      <c r="E469" s="90"/>
      <c r="F469" s="90"/>
    </row>
    <row r="470" spans="1:6" s="85" customFormat="1" ht="15.6" x14ac:dyDescent="0.3">
      <c r="A470" s="90"/>
      <c r="E470" s="90"/>
      <c r="F470" s="90"/>
    </row>
    <row r="471" spans="1:6" s="85" customFormat="1" ht="15.6" x14ac:dyDescent="0.3">
      <c r="A471" s="90"/>
      <c r="E471" s="90"/>
      <c r="F471" s="90"/>
    </row>
    <row r="472" spans="1:6" s="85" customFormat="1" ht="15.6" x14ac:dyDescent="0.3">
      <c r="A472" s="90"/>
      <c r="E472" s="90"/>
      <c r="F472" s="90"/>
    </row>
    <row r="473" spans="1:6" s="85" customFormat="1" ht="15.6" x14ac:dyDescent="0.3">
      <c r="A473" s="90"/>
      <c r="E473" s="90"/>
      <c r="F473" s="90"/>
    </row>
    <row r="474" spans="1:6" s="85" customFormat="1" ht="15.6" x14ac:dyDescent="0.3">
      <c r="A474" s="90"/>
      <c r="E474" s="90"/>
      <c r="F474" s="90"/>
    </row>
    <row r="475" spans="1:6" s="85" customFormat="1" ht="15.6" x14ac:dyDescent="0.3">
      <c r="A475" s="90"/>
      <c r="E475" s="90"/>
      <c r="F475" s="90"/>
    </row>
    <row r="476" spans="1:6" s="85" customFormat="1" ht="15.6" x14ac:dyDescent="0.3">
      <c r="A476" s="90"/>
      <c r="E476" s="90"/>
      <c r="F476" s="90"/>
    </row>
    <row r="477" spans="1:6" s="85" customFormat="1" ht="15.6" x14ac:dyDescent="0.3">
      <c r="A477" s="90"/>
      <c r="E477" s="90"/>
      <c r="F477" s="90"/>
    </row>
    <row r="478" spans="1:6" s="85" customFormat="1" ht="15.6" x14ac:dyDescent="0.3">
      <c r="A478" s="90"/>
      <c r="E478" s="90"/>
      <c r="F478" s="90"/>
    </row>
    <row r="479" spans="1:6" s="85" customFormat="1" ht="15.6" x14ac:dyDescent="0.3">
      <c r="A479" s="90"/>
      <c r="E479" s="90"/>
      <c r="F479" s="90"/>
    </row>
    <row r="480" spans="1:6" s="85" customFormat="1" ht="15.6" x14ac:dyDescent="0.3">
      <c r="A480" s="90"/>
      <c r="E480" s="90"/>
      <c r="F480" s="90"/>
    </row>
    <row r="481" spans="1:6" s="85" customFormat="1" ht="15.6" x14ac:dyDescent="0.3">
      <c r="A481" s="90"/>
      <c r="E481" s="90"/>
      <c r="F481" s="90"/>
    </row>
    <row r="482" spans="1:6" s="85" customFormat="1" ht="15.6" x14ac:dyDescent="0.3">
      <c r="A482" s="90"/>
      <c r="E482" s="90"/>
      <c r="F482" s="90"/>
    </row>
    <row r="483" spans="1:6" s="85" customFormat="1" ht="15.6" x14ac:dyDescent="0.3">
      <c r="A483" s="90"/>
      <c r="E483" s="90"/>
      <c r="F483" s="90"/>
    </row>
    <row r="484" spans="1:6" s="85" customFormat="1" ht="15.6" x14ac:dyDescent="0.3">
      <c r="A484" s="90"/>
      <c r="E484" s="90"/>
      <c r="F484" s="90"/>
    </row>
    <row r="485" spans="1:6" s="85" customFormat="1" ht="15.6" x14ac:dyDescent="0.3">
      <c r="A485" s="90"/>
      <c r="E485" s="90"/>
      <c r="F485" s="90"/>
    </row>
    <row r="486" spans="1:6" s="85" customFormat="1" ht="15.6" x14ac:dyDescent="0.3">
      <c r="A486" s="90"/>
      <c r="E486" s="90"/>
      <c r="F486" s="90"/>
    </row>
    <row r="487" spans="1:6" s="85" customFormat="1" ht="15.6" x14ac:dyDescent="0.3">
      <c r="A487" s="90"/>
      <c r="E487" s="90"/>
      <c r="F487" s="90"/>
    </row>
    <row r="488" spans="1:6" s="85" customFormat="1" ht="15.6" x14ac:dyDescent="0.3">
      <c r="A488" s="90"/>
      <c r="E488" s="90"/>
      <c r="F488" s="90"/>
    </row>
    <row r="489" spans="1:6" s="85" customFormat="1" ht="15.6" x14ac:dyDescent="0.3">
      <c r="A489" s="90"/>
      <c r="E489" s="90"/>
      <c r="F489" s="90"/>
    </row>
    <row r="490" spans="1:6" s="85" customFormat="1" ht="15.6" x14ac:dyDescent="0.3">
      <c r="A490" s="90"/>
      <c r="E490" s="90"/>
      <c r="F490" s="90"/>
    </row>
    <row r="491" spans="1:6" s="85" customFormat="1" ht="15.6" x14ac:dyDescent="0.3">
      <c r="A491" s="90"/>
      <c r="E491" s="90"/>
      <c r="F491" s="90"/>
    </row>
    <row r="492" spans="1:6" s="85" customFormat="1" ht="15.6" x14ac:dyDescent="0.3">
      <c r="A492" s="90"/>
      <c r="E492" s="90"/>
      <c r="F492" s="90"/>
    </row>
    <row r="493" spans="1:6" s="85" customFormat="1" ht="15.6" x14ac:dyDescent="0.3">
      <c r="A493" s="90"/>
      <c r="E493" s="90"/>
      <c r="F493" s="90"/>
    </row>
    <row r="494" spans="1:6" s="85" customFormat="1" ht="15.6" x14ac:dyDescent="0.3">
      <c r="A494" s="90"/>
      <c r="E494" s="90"/>
      <c r="F494" s="90"/>
    </row>
    <row r="495" spans="1:6" s="85" customFormat="1" ht="15.6" x14ac:dyDescent="0.3">
      <c r="A495" s="90"/>
      <c r="E495" s="90"/>
      <c r="F495" s="90"/>
    </row>
    <row r="496" spans="1:6" s="85" customFormat="1" ht="15.6" x14ac:dyDescent="0.3">
      <c r="A496" s="90"/>
      <c r="E496" s="90"/>
      <c r="F496" s="90"/>
    </row>
    <row r="497" spans="1:6" s="85" customFormat="1" ht="15.6" x14ac:dyDescent="0.3">
      <c r="A497" s="90"/>
      <c r="E497" s="90"/>
      <c r="F497" s="90"/>
    </row>
    <row r="498" spans="1:6" s="85" customFormat="1" ht="15.6" x14ac:dyDescent="0.3">
      <c r="A498" s="90"/>
      <c r="E498" s="90"/>
      <c r="F498" s="90"/>
    </row>
    <row r="499" spans="1:6" s="85" customFormat="1" ht="15.6" x14ac:dyDescent="0.3">
      <c r="A499" s="90"/>
      <c r="E499" s="90"/>
      <c r="F499" s="90"/>
    </row>
    <row r="500" spans="1:6" s="85" customFormat="1" ht="15.6" x14ac:dyDescent="0.3">
      <c r="A500" s="90"/>
      <c r="E500" s="90"/>
      <c r="F500" s="90"/>
    </row>
    <row r="501" spans="1:6" s="85" customFormat="1" ht="15.6" x14ac:dyDescent="0.3">
      <c r="A501" s="90"/>
      <c r="E501" s="90"/>
      <c r="F501" s="90"/>
    </row>
    <row r="502" spans="1:6" s="85" customFormat="1" ht="15.6" x14ac:dyDescent="0.3">
      <c r="A502" s="90"/>
      <c r="E502" s="90"/>
      <c r="F502" s="90"/>
    </row>
    <row r="503" spans="1:6" s="85" customFormat="1" ht="15.6" x14ac:dyDescent="0.3">
      <c r="A503" s="90"/>
      <c r="E503" s="90"/>
      <c r="F503" s="90"/>
    </row>
    <row r="504" spans="1:6" s="85" customFormat="1" ht="15.6" x14ac:dyDescent="0.3">
      <c r="A504" s="90"/>
      <c r="E504" s="90"/>
      <c r="F504" s="90"/>
    </row>
    <row r="505" spans="1:6" s="85" customFormat="1" ht="15.6" x14ac:dyDescent="0.3">
      <c r="A505" s="90"/>
      <c r="E505" s="90"/>
      <c r="F505" s="90"/>
    </row>
    <row r="506" spans="1:6" s="85" customFormat="1" ht="15.6" x14ac:dyDescent="0.3">
      <c r="A506" s="90"/>
      <c r="E506" s="90"/>
      <c r="F506" s="90"/>
    </row>
    <row r="507" spans="1:6" s="85" customFormat="1" ht="15.6" x14ac:dyDescent="0.3">
      <c r="A507" s="90"/>
      <c r="E507" s="90"/>
      <c r="F507" s="90"/>
    </row>
    <row r="508" spans="1:6" s="85" customFormat="1" ht="15.6" x14ac:dyDescent="0.3">
      <c r="A508" s="90"/>
      <c r="E508" s="90"/>
      <c r="F508" s="90"/>
    </row>
    <row r="509" spans="1:6" s="85" customFormat="1" ht="15.6" x14ac:dyDescent="0.3">
      <c r="A509" s="90"/>
      <c r="E509" s="90"/>
      <c r="F509" s="90"/>
    </row>
    <row r="510" spans="1:6" s="85" customFormat="1" ht="15.6" x14ac:dyDescent="0.3">
      <c r="A510" s="90"/>
      <c r="E510" s="90"/>
      <c r="F510" s="90"/>
    </row>
    <row r="511" spans="1:6" s="85" customFormat="1" ht="15.6" x14ac:dyDescent="0.3">
      <c r="A511" s="90"/>
      <c r="E511" s="90"/>
      <c r="F511" s="90"/>
    </row>
    <row r="512" spans="1:6" s="85" customFormat="1" ht="15.6" x14ac:dyDescent="0.3">
      <c r="A512" s="90"/>
      <c r="E512" s="90"/>
      <c r="F512" s="90"/>
    </row>
    <row r="513" spans="1:6" s="85" customFormat="1" ht="15.6" x14ac:dyDescent="0.3">
      <c r="A513" s="90"/>
      <c r="E513" s="90"/>
      <c r="F513" s="90"/>
    </row>
    <row r="514" spans="1:6" s="85" customFormat="1" ht="15.6" x14ac:dyDescent="0.3">
      <c r="A514" s="90"/>
      <c r="E514" s="90"/>
      <c r="F514" s="90"/>
    </row>
    <row r="515" spans="1:6" s="85" customFormat="1" ht="15.6" x14ac:dyDescent="0.3">
      <c r="A515" s="90"/>
      <c r="E515" s="90"/>
      <c r="F515" s="90"/>
    </row>
    <row r="516" spans="1:6" s="85" customFormat="1" ht="15.6" x14ac:dyDescent="0.3">
      <c r="A516" s="90"/>
      <c r="E516" s="90"/>
      <c r="F516" s="90"/>
    </row>
    <row r="517" spans="1:6" s="85" customFormat="1" ht="15.6" x14ac:dyDescent="0.3">
      <c r="A517" s="90"/>
      <c r="E517" s="90"/>
      <c r="F517" s="90"/>
    </row>
    <row r="518" spans="1:6" s="85" customFormat="1" ht="15.6" x14ac:dyDescent="0.3">
      <c r="A518" s="90"/>
      <c r="E518" s="90"/>
      <c r="F518" s="90"/>
    </row>
    <row r="519" spans="1:6" s="85" customFormat="1" ht="15.6" x14ac:dyDescent="0.3">
      <c r="A519" s="90"/>
      <c r="E519" s="90"/>
      <c r="F519" s="90"/>
    </row>
    <row r="520" spans="1:6" s="85" customFormat="1" ht="15.6" x14ac:dyDescent="0.3">
      <c r="A520" s="90"/>
      <c r="E520" s="90"/>
      <c r="F520" s="90"/>
    </row>
    <row r="521" spans="1:6" s="85" customFormat="1" ht="15.6" x14ac:dyDescent="0.3">
      <c r="A521" s="90"/>
      <c r="E521" s="90"/>
      <c r="F521" s="90"/>
    </row>
    <row r="522" spans="1:6" s="85" customFormat="1" ht="15.6" x14ac:dyDescent="0.3">
      <c r="A522" s="90"/>
      <c r="E522" s="90"/>
      <c r="F522" s="90"/>
    </row>
    <row r="523" spans="1:6" s="85" customFormat="1" ht="15.6" x14ac:dyDescent="0.3">
      <c r="A523" s="90"/>
      <c r="E523" s="90"/>
      <c r="F523" s="90"/>
    </row>
    <row r="524" spans="1:6" s="85" customFormat="1" ht="15.6" x14ac:dyDescent="0.3">
      <c r="A524" s="90"/>
      <c r="E524" s="90"/>
      <c r="F524" s="90"/>
    </row>
    <row r="525" spans="1:6" s="85" customFormat="1" ht="15.6" x14ac:dyDescent="0.3">
      <c r="A525" s="90"/>
      <c r="E525" s="90"/>
      <c r="F525" s="90"/>
    </row>
    <row r="526" spans="1:6" s="85" customFormat="1" ht="15.6" x14ac:dyDescent="0.3">
      <c r="A526" s="90"/>
      <c r="E526" s="90"/>
      <c r="F526" s="90"/>
    </row>
    <row r="527" spans="1:6" s="85" customFormat="1" ht="15.6" x14ac:dyDescent="0.3">
      <c r="A527" s="90"/>
      <c r="E527" s="90"/>
      <c r="F527" s="90"/>
    </row>
    <row r="528" spans="1:6" s="85" customFormat="1" ht="15.6" x14ac:dyDescent="0.3">
      <c r="A528" s="90"/>
      <c r="E528" s="90"/>
      <c r="F528" s="90"/>
    </row>
    <row r="529" spans="1:6" s="85" customFormat="1" ht="15.6" x14ac:dyDescent="0.3">
      <c r="A529" s="90"/>
      <c r="E529" s="90"/>
      <c r="F529" s="90"/>
    </row>
    <row r="530" spans="1:6" s="85" customFormat="1" ht="15.6" x14ac:dyDescent="0.3">
      <c r="A530" s="90"/>
      <c r="E530" s="90"/>
      <c r="F530" s="90"/>
    </row>
    <row r="531" spans="1:6" s="85" customFormat="1" ht="15.6" x14ac:dyDescent="0.3">
      <c r="A531" s="90"/>
      <c r="E531" s="90"/>
      <c r="F531" s="90"/>
    </row>
    <row r="532" spans="1:6" s="85" customFormat="1" ht="15.6" x14ac:dyDescent="0.3">
      <c r="A532" s="90"/>
      <c r="E532" s="90"/>
      <c r="F532" s="90"/>
    </row>
    <row r="533" spans="1:6" s="85" customFormat="1" ht="15.6" x14ac:dyDescent="0.3">
      <c r="A533" s="90"/>
      <c r="E533" s="90"/>
      <c r="F533" s="90"/>
    </row>
    <row r="534" spans="1:6" s="85" customFormat="1" ht="15.6" x14ac:dyDescent="0.3">
      <c r="A534" s="90"/>
      <c r="E534" s="90"/>
      <c r="F534" s="90"/>
    </row>
    <row r="535" spans="1:6" s="85" customFormat="1" ht="15.6" x14ac:dyDescent="0.3">
      <c r="A535" s="90"/>
      <c r="E535" s="90"/>
      <c r="F535" s="90"/>
    </row>
    <row r="536" spans="1:6" s="85" customFormat="1" ht="15.6" x14ac:dyDescent="0.3">
      <c r="A536" s="90"/>
      <c r="E536" s="90"/>
      <c r="F536" s="90"/>
    </row>
    <row r="537" spans="1:6" s="85" customFormat="1" ht="15.6" x14ac:dyDescent="0.3">
      <c r="A537" s="90"/>
      <c r="E537" s="90"/>
      <c r="F537" s="90"/>
    </row>
    <row r="538" spans="1:6" s="85" customFormat="1" ht="15.6" x14ac:dyDescent="0.3">
      <c r="A538" s="90"/>
      <c r="E538" s="90"/>
      <c r="F538" s="90"/>
    </row>
    <row r="539" spans="1:6" s="85" customFormat="1" ht="15.6" x14ac:dyDescent="0.3">
      <c r="A539" s="90"/>
      <c r="E539" s="90"/>
      <c r="F539" s="90"/>
    </row>
    <row r="540" spans="1:6" s="85" customFormat="1" ht="15.6" x14ac:dyDescent="0.3">
      <c r="A540" s="90"/>
      <c r="E540" s="90"/>
      <c r="F540" s="90"/>
    </row>
    <row r="541" spans="1:6" s="85" customFormat="1" ht="15.6" x14ac:dyDescent="0.3">
      <c r="A541" s="90"/>
      <c r="E541" s="90"/>
      <c r="F541" s="90"/>
    </row>
    <row r="542" spans="1:6" s="85" customFormat="1" ht="15.6" x14ac:dyDescent="0.3">
      <c r="A542" s="90"/>
      <c r="E542" s="90"/>
      <c r="F542" s="90"/>
    </row>
    <row r="543" spans="1:6" s="85" customFormat="1" ht="15.6" x14ac:dyDescent="0.3">
      <c r="A543" s="90"/>
      <c r="E543" s="90"/>
      <c r="F543" s="90"/>
    </row>
    <row r="544" spans="1:6" s="85" customFormat="1" ht="15.6" x14ac:dyDescent="0.3">
      <c r="A544" s="90"/>
      <c r="E544" s="90"/>
      <c r="F544" s="90"/>
    </row>
    <row r="545" spans="1:6" s="85" customFormat="1" ht="15.6" x14ac:dyDescent="0.3">
      <c r="A545" s="90"/>
      <c r="E545" s="90"/>
      <c r="F545" s="90"/>
    </row>
    <row r="546" spans="1:6" s="85" customFormat="1" ht="15.6" x14ac:dyDescent="0.3">
      <c r="A546" s="90"/>
      <c r="E546" s="90"/>
      <c r="F546" s="90"/>
    </row>
    <row r="547" spans="1:6" s="85" customFormat="1" ht="15.6" x14ac:dyDescent="0.3">
      <c r="A547" s="90"/>
      <c r="E547" s="90"/>
      <c r="F547" s="90"/>
    </row>
    <row r="548" spans="1:6" s="85" customFormat="1" ht="15.6" x14ac:dyDescent="0.3">
      <c r="A548" s="90"/>
      <c r="E548" s="90"/>
      <c r="F548" s="90"/>
    </row>
    <row r="549" spans="1:6" s="85" customFormat="1" ht="15.6" x14ac:dyDescent="0.3">
      <c r="A549" s="90"/>
      <c r="E549" s="90"/>
      <c r="F549" s="90"/>
    </row>
    <row r="550" spans="1:6" s="85" customFormat="1" ht="15.6" x14ac:dyDescent="0.3">
      <c r="A550" s="90"/>
      <c r="E550" s="90"/>
      <c r="F550" s="90"/>
    </row>
    <row r="551" spans="1:6" s="85" customFormat="1" ht="15.6" x14ac:dyDescent="0.3">
      <c r="A551" s="90"/>
      <c r="E551" s="90"/>
      <c r="F551" s="90"/>
    </row>
    <row r="552" spans="1:6" s="85" customFormat="1" ht="15.6" x14ac:dyDescent="0.3">
      <c r="A552" s="90"/>
      <c r="E552" s="90"/>
      <c r="F552" s="90"/>
    </row>
    <row r="553" spans="1:6" s="85" customFormat="1" ht="15.6" x14ac:dyDescent="0.3">
      <c r="A553" s="90"/>
      <c r="E553" s="90"/>
      <c r="F553" s="90"/>
    </row>
    <row r="554" spans="1:6" s="85" customFormat="1" ht="15.6" x14ac:dyDescent="0.3">
      <c r="A554" s="90"/>
      <c r="E554" s="90"/>
      <c r="F554" s="90"/>
    </row>
    <row r="555" spans="1:6" s="85" customFormat="1" ht="15.6" x14ac:dyDescent="0.3">
      <c r="A555" s="90"/>
      <c r="E555" s="90"/>
      <c r="F555" s="90"/>
    </row>
    <row r="556" spans="1:6" s="85" customFormat="1" ht="15.6" x14ac:dyDescent="0.3">
      <c r="A556" s="90"/>
      <c r="E556" s="90"/>
      <c r="F556" s="90"/>
    </row>
    <row r="557" spans="1:6" s="85" customFormat="1" ht="15.6" x14ac:dyDescent="0.3">
      <c r="A557" s="90"/>
      <c r="E557" s="90"/>
      <c r="F557" s="90"/>
    </row>
    <row r="558" spans="1:6" s="85" customFormat="1" ht="15.6" x14ac:dyDescent="0.3">
      <c r="A558" s="90"/>
      <c r="E558" s="90"/>
      <c r="F558" s="90"/>
    </row>
    <row r="559" spans="1:6" s="85" customFormat="1" ht="15.6" x14ac:dyDescent="0.3">
      <c r="A559" s="90"/>
      <c r="E559" s="90"/>
      <c r="F559" s="90"/>
    </row>
    <row r="560" spans="1:6" s="85" customFormat="1" ht="15.6" x14ac:dyDescent="0.3">
      <c r="A560" s="90"/>
      <c r="E560" s="90"/>
      <c r="F560" s="90"/>
    </row>
    <row r="561" spans="1:6" s="85" customFormat="1" ht="15.6" x14ac:dyDescent="0.3">
      <c r="A561" s="90"/>
      <c r="E561" s="90"/>
      <c r="F561" s="90"/>
    </row>
    <row r="562" spans="1:6" s="85" customFormat="1" ht="15.6" x14ac:dyDescent="0.3">
      <c r="A562" s="90"/>
      <c r="E562" s="90"/>
      <c r="F562" s="90"/>
    </row>
    <row r="563" spans="1:6" s="85" customFormat="1" ht="15.6" x14ac:dyDescent="0.3">
      <c r="A563" s="90"/>
      <c r="E563" s="90"/>
      <c r="F563" s="90"/>
    </row>
    <row r="564" spans="1:6" s="85" customFormat="1" ht="15.6" x14ac:dyDescent="0.3">
      <c r="A564" s="90"/>
      <c r="E564" s="90"/>
      <c r="F564" s="90"/>
    </row>
    <row r="565" spans="1:6" s="85" customFormat="1" ht="15.6" x14ac:dyDescent="0.3">
      <c r="A565" s="90"/>
      <c r="E565" s="90"/>
      <c r="F565" s="90"/>
    </row>
    <row r="566" spans="1:6" s="85" customFormat="1" ht="15.6" x14ac:dyDescent="0.3">
      <c r="A566" s="90"/>
      <c r="E566" s="90"/>
      <c r="F566" s="90"/>
    </row>
    <row r="567" spans="1:6" s="85" customFormat="1" ht="15.6" x14ac:dyDescent="0.3">
      <c r="A567" s="90"/>
      <c r="E567" s="90"/>
      <c r="F567" s="90"/>
    </row>
    <row r="568" spans="1:6" s="85" customFormat="1" ht="15.6" x14ac:dyDescent="0.3">
      <c r="A568" s="90"/>
      <c r="E568" s="90"/>
      <c r="F568" s="90"/>
    </row>
    <row r="569" spans="1:6" s="85" customFormat="1" ht="15.6" x14ac:dyDescent="0.3">
      <c r="A569" s="90"/>
      <c r="E569" s="90"/>
      <c r="F569" s="90"/>
    </row>
    <row r="570" spans="1:6" s="85" customFormat="1" ht="15.6" x14ac:dyDescent="0.3">
      <c r="A570" s="90"/>
      <c r="E570" s="90"/>
      <c r="F570" s="90"/>
    </row>
    <row r="571" spans="1:6" s="85" customFormat="1" ht="15.6" x14ac:dyDescent="0.3">
      <c r="A571" s="90"/>
      <c r="E571" s="90"/>
      <c r="F571" s="90"/>
    </row>
    <row r="572" spans="1:6" s="85" customFormat="1" ht="15.6" x14ac:dyDescent="0.3">
      <c r="A572" s="90"/>
      <c r="E572" s="90"/>
      <c r="F572" s="90"/>
    </row>
    <row r="573" spans="1:6" s="85" customFormat="1" ht="15.6" x14ac:dyDescent="0.3">
      <c r="A573" s="90"/>
      <c r="E573" s="90"/>
      <c r="F573" s="90"/>
    </row>
    <row r="574" spans="1:6" s="85" customFormat="1" ht="15.6" x14ac:dyDescent="0.3">
      <c r="A574" s="90"/>
      <c r="E574" s="90"/>
      <c r="F574" s="90"/>
    </row>
    <row r="575" spans="1:6" s="85" customFormat="1" ht="15.6" x14ac:dyDescent="0.3">
      <c r="A575" s="90"/>
      <c r="E575" s="90"/>
      <c r="F575" s="90"/>
    </row>
    <row r="576" spans="1:6" s="85" customFormat="1" ht="15.6" x14ac:dyDescent="0.3">
      <c r="A576" s="90"/>
      <c r="E576" s="90"/>
      <c r="F576" s="90"/>
    </row>
    <row r="577" spans="1:6" s="85" customFormat="1" ht="15.6" x14ac:dyDescent="0.3">
      <c r="A577" s="90"/>
      <c r="E577" s="90"/>
      <c r="F577" s="90"/>
    </row>
    <row r="578" spans="1:6" s="85" customFormat="1" ht="15.6" x14ac:dyDescent="0.3">
      <c r="A578" s="90"/>
      <c r="E578" s="90"/>
      <c r="F578" s="90"/>
    </row>
    <row r="579" spans="1:6" s="85" customFormat="1" ht="15.6" x14ac:dyDescent="0.3">
      <c r="A579" s="90"/>
      <c r="E579" s="90"/>
      <c r="F579" s="90"/>
    </row>
    <row r="580" spans="1:6" s="85" customFormat="1" ht="15.6" x14ac:dyDescent="0.3">
      <c r="A580" s="90"/>
      <c r="E580" s="90"/>
      <c r="F580" s="90"/>
    </row>
    <row r="581" spans="1:6" s="85" customFormat="1" ht="15.6" x14ac:dyDescent="0.3">
      <c r="A581" s="90"/>
      <c r="E581" s="90"/>
      <c r="F581" s="90"/>
    </row>
    <row r="582" spans="1:6" s="85" customFormat="1" ht="15.6" x14ac:dyDescent="0.3">
      <c r="A582" s="90"/>
      <c r="E582" s="90"/>
      <c r="F582" s="90"/>
    </row>
    <row r="583" spans="1:6" s="85" customFormat="1" ht="15.6" x14ac:dyDescent="0.3">
      <c r="A583" s="90"/>
      <c r="E583" s="90"/>
      <c r="F583" s="90"/>
    </row>
    <row r="584" spans="1:6" s="85" customFormat="1" ht="15.6" x14ac:dyDescent="0.3">
      <c r="A584" s="90"/>
      <c r="E584" s="90"/>
      <c r="F584" s="90"/>
    </row>
    <row r="585" spans="1:6" s="85" customFormat="1" ht="15.6" x14ac:dyDescent="0.3">
      <c r="A585" s="90"/>
      <c r="E585" s="90"/>
      <c r="F585" s="90"/>
    </row>
    <row r="586" spans="1:6" s="85" customFormat="1" ht="15.6" x14ac:dyDescent="0.3">
      <c r="A586" s="90"/>
      <c r="E586" s="90"/>
      <c r="F586" s="90"/>
    </row>
    <row r="587" spans="1:6" s="85" customFormat="1" ht="15.6" x14ac:dyDescent="0.3">
      <c r="A587" s="90"/>
      <c r="E587" s="90"/>
      <c r="F587" s="90"/>
    </row>
    <row r="588" spans="1:6" s="85" customFormat="1" ht="15.6" x14ac:dyDescent="0.3">
      <c r="A588" s="90"/>
      <c r="E588" s="90"/>
      <c r="F588" s="90"/>
    </row>
    <row r="589" spans="1:6" s="85" customFormat="1" ht="15.6" x14ac:dyDescent="0.3">
      <c r="A589" s="90"/>
      <c r="E589" s="90"/>
      <c r="F589" s="90"/>
    </row>
    <row r="590" spans="1:6" s="85" customFormat="1" ht="15.6" x14ac:dyDescent="0.3">
      <c r="A590" s="90"/>
      <c r="E590" s="90"/>
      <c r="F590" s="90"/>
    </row>
    <row r="591" spans="1:6" s="85" customFormat="1" ht="15.6" x14ac:dyDescent="0.3">
      <c r="A591" s="90"/>
      <c r="E591" s="90"/>
      <c r="F591" s="90"/>
    </row>
    <row r="592" spans="1:6" s="85" customFormat="1" ht="15.6" x14ac:dyDescent="0.3">
      <c r="A592" s="90"/>
      <c r="E592" s="90"/>
      <c r="F592" s="90"/>
    </row>
    <row r="593" spans="1:6" s="85" customFormat="1" ht="15.6" x14ac:dyDescent="0.3">
      <c r="A593" s="90"/>
      <c r="E593" s="90"/>
      <c r="F593" s="90"/>
    </row>
    <row r="594" spans="1:6" s="85" customFormat="1" ht="15.6" x14ac:dyDescent="0.3">
      <c r="A594" s="90"/>
      <c r="E594" s="90"/>
      <c r="F594" s="90"/>
    </row>
    <row r="595" spans="1:6" s="85" customFormat="1" ht="15.6" x14ac:dyDescent="0.3">
      <c r="A595" s="90"/>
      <c r="E595" s="90"/>
      <c r="F595" s="90"/>
    </row>
    <row r="596" spans="1:6" s="85" customFormat="1" ht="15.6" x14ac:dyDescent="0.3">
      <c r="A596" s="90"/>
      <c r="E596" s="90"/>
      <c r="F596" s="90"/>
    </row>
    <row r="597" spans="1:6" s="85" customFormat="1" ht="15.6" x14ac:dyDescent="0.3">
      <c r="A597" s="90"/>
      <c r="E597" s="90"/>
      <c r="F597" s="90"/>
    </row>
    <row r="598" spans="1:6" s="85" customFormat="1" ht="15.6" x14ac:dyDescent="0.3">
      <c r="A598" s="90"/>
      <c r="E598" s="90"/>
      <c r="F598" s="90"/>
    </row>
    <row r="599" spans="1:6" s="85" customFormat="1" ht="15.6" x14ac:dyDescent="0.3">
      <c r="A599" s="90"/>
      <c r="E599" s="90"/>
      <c r="F599" s="90"/>
    </row>
    <row r="600" spans="1:6" s="85" customFormat="1" ht="15.6" x14ac:dyDescent="0.3">
      <c r="A600" s="90"/>
      <c r="E600" s="90"/>
      <c r="F600" s="90"/>
    </row>
    <row r="601" spans="1:6" s="85" customFormat="1" ht="15.6" x14ac:dyDescent="0.3">
      <c r="A601" s="90"/>
      <c r="E601" s="90"/>
      <c r="F601" s="90"/>
    </row>
    <row r="602" spans="1:6" s="85" customFormat="1" ht="15.6" x14ac:dyDescent="0.3">
      <c r="A602" s="90"/>
      <c r="E602" s="90"/>
      <c r="F602" s="90"/>
    </row>
    <row r="603" spans="1:6" s="85" customFormat="1" ht="15.6" x14ac:dyDescent="0.3">
      <c r="A603" s="90"/>
      <c r="E603" s="90"/>
      <c r="F603" s="90"/>
    </row>
    <row r="604" spans="1:6" s="85" customFormat="1" ht="15.6" x14ac:dyDescent="0.3">
      <c r="A604" s="90"/>
      <c r="E604" s="90"/>
      <c r="F604" s="90"/>
    </row>
    <row r="605" spans="1:6" s="85" customFormat="1" ht="15.6" x14ac:dyDescent="0.3">
      <c r="A605" s="90"/>
      <c r="E605" s="90"/>
      <c r="F605" s="90"/>
    </row>
    <row r="606" spans="1:6" s="85" customFormat="1" ht="15.6" x14ac:dyDescent="0.3">
      <c r="A606" s="90"/>
      <c r="E606" s="90"/>
      <c r="F606" s="90"/>
    </row>
    <row r="607" spans="1:6" s="85" customFormat="1" ht="15.6" x14ac:dyDescent="0.3">
      <c r="A607" s="90"/>
      <c r="E607" s="90"/>
      <c r="F607" s="90"/>
    </row>
    <row r="608" spans="1:6" s="85" customFormat="1" ht="15.6" x14ac:dyDescent="0.3">
      <c r="A608" s="90"/>
      <c r="E608" s="90"/>
      <c r="F608" s="90"/>
    </row>
    <row r="609" spans="1:6" s="85" customFormat="1" ht="15.6" x14ac:dyDescent="0.3">
      <c r="A609" s="90"/>
      <c r="E609" s="90"/>
      <c r="F609" s="90"/>
    </row>
    <row r="610" spans="1:6" s="85" customFormat="1" ht="15.6" x14ac:dyDescent="0.3">
      <c r="A610" s="90"/>
      <c r="E610" s="90"/>
      <c r="F610" s="90"/>
    </row>
    <row r="611" spans="1:6" s="85" customFormat="1" ht="15.6" x14ac:dyDescent="0.3">
      <c r="A611" s="90"/>
      <c r="E611" s="90"/>
      <c r="F611" s="90"/>
    </row>
    <row r="612" spans="1:6" s="85" customFormat="1" ht="15.6" x14ac:dyDescent="0.3">
      <c r="A612" s="90"/>
      <c r="E612" s="90"/>
      <c r="F612" s="90"/>
    </row>
    <row r="613" spans="1:6" s="85" customFormat="1" ht="15.6" x14ac:dyDescent="0.3">
      <c r="A613" s="90"/>
      <c r="E613" s="90"/>
      <c r="F613" s="90"/>
    </row>
    <row r="614" spans="1:6" s="85" customFormat="1" ht="15.6" x14ac:dyDescent="0.3">
      <c r="A614" s="90"/>
      <c r="E614" s="90"/>
      <c r="F614" s="90"/>
    </row>
    <row r="615" spans="1:6" s="85" customFormat="1" ht="15.6" x14ac:dyDescent="0.3">
      <c r="A615" s="90"/>
      <c r="E615" s="90"/>
      <c r="F615" s="90"/>
    </row>
    <row r="616" spans="1:6" s="85" customFormat="1" ht="15.6" x14ac:dyDescent="0.3">
      <c r="A616" s="90"/>
      <c r="E616" s="90"/>
      <c r="F616" s="90"/>
    </row>
    <row r="617" spans="1:6" s="85" customFormat="1" ht="15.6" x14ac:dyDescent="0.3">
      <c r="A617" s="90"/>
      <c r="E617" s="90"/>
      <c r="F617" s="90"/>
    </row>
    <row r="618" spans="1:6" s="85" customFormat="1" ht="15.6" x14ac:dyDescent="0.3">
      <c r="A618" s="90"/>
      <c r="E618" s="90"/>
      <c r="F618" s="90"/>
    </row>
    <row r="619" spans="1:6" s="85" customFormat="1" ht="15.6" x14ac:dyDescent="0.3">
      <c r="A619" s="90"/>
      <c r="E619" s="90"/>
      <c r="F619" s="90"/>
    </row>
    <row r="620" spans="1:6" s="85" customFormat="1" ht="15.6" x14ac:dyDescent="0.3">
      <c r="A620" s="90"/>
      <c r="E620" s="90"/>
      <c r="F620" s="90"/>
    </row>
    <row r="621" spans="1:6" s="85" customFormat="1" ht="15.6" x14ac:dyDescent="0.3">
      <c r="A621" s="90"/>
      <c r="E621" s="90"/>
      <c r="F621" s="90"/>
    </row>
    <row r="622" spans="1:6" s="85" customFormat="1" ht="15.6" x14ac:dyDescent="0.3">
      <c r="A622" s="90"/>
      <c r="E622" s="90"/>
      <c r="F622" s="90"/>
    </row>
    <row r="623" spans="1:6" s="85" customFormat="1" ht="15.6" x14ac:dyDescent="0.3">
      <c r="A623" s="90"/>
      <c r="E623" s="90"/>
      <c r="F623" s="90"/>
    </row>
    <row r="624" spans="1:6" s="85" customFormat="1" ht="15.6" x14ac:dyDescent="0.3">
      <c r="A624" s="90"/>
      <c r="E624" s="90"/>
      <c r="F624" s="90"/>
    </row>
    <row r="625" spans="1:6" s="85" customFormat="1" ht="15.6" x14ac:dyDescent="0.3">
      <c r="A625" s="90"/>
      <c r="E625" s="90"/>
      <c r="F625" s="90"/>
    </row>
    <row r="626" spans="1:6" s="85" customFormat="1" ht="15.6" x14ac:dyDescent="0.3">
      <c r="A626" s="90"/>
      <c r="E626" s="90"/>
      <c r="F626" s="90"/>
    </row>
    <row r="627" spans="1:6" s="85" customFormat="1" ht="15.6" x14ac:dyDescent="0.3">
      <c r="A627" s="90"/>
      <c r="E627" s="90"/>
      <c r="F627" s="90"/>
    </row>
    <row r="628" spans="1:6" s="85" customFormat="1" ht="15.6" x14ac:dyDescent="0.3">
      <c r="A628" s="90"/>
      <c r="E628" s="90"/>
      <c r="F628" s="90"/>
    </row>
    <row r="629" spans="1:6" s="85" customFormat="1" ht="15.6" x14ac:dyDescent="0.3">
      <c r="A629" s="90"/>
      <c r="E629" s="90"/>
      <c r="F629" s="90"/>
    </row>
    <row r="630" spans="1:6" s="85" customFormat="1" ht="15.6" x14ac:dyDescent="0.3">
      <c r="A630" s="90"/>
      <c r="E630" s="90"/>
      <c r="F630" s="90"/>
    </row>
    <row r="631" spans="1:6" s="85" customFormat="1" ht="15.6" x14ac:dyDescent="0.3">
      <c r="A631" s="90"/>
      <c r="E631" s="90"/>
      <c r="F631" s="90"/>
    </row>
    <row r="632" spans="1:6" s="85" customFormat="1" ht="15.6" x14ac:dyDescent="0.3">
      <c r="A632" s="90"/>
      <c r="E632" s="90"/>
      <c r="F632" s="90"/>
    </row>
    <row r="633" spans="1:6" s="85" customFormat="1" ht="15.6" x14ac:dyDescent="0.3">
      <c r="A633" s="90"/>
      <c r="E633" s="90"/>
      <c r="F633" s="90"/>
    </row>
    <row r="634" spans="1:6" s="85" customFormat="1" ht="15.6" x14ac:dyDescent="0.3">
      <c r="A634" s="90"/>
      <c r="E634" s="90"/>
      <c r="F634" s="90"/>
    </row>
    <row r="635" spans="1:6" s="85" customFormat="1" ht="15.6" x14ac:dyDescent="0.3">
      <c r="A635" s="90"/>
      <c r="E635" s="90"/>
      <c r="F635" s="90"/>
    </row>
    <row r="636" spans="1:6" s="85" customFormat="1" ht="15.6" x14ac:dyDescent="0.3">
      <c r="A636" s="90"/>
      <c r="E636" s="90"/>
      <c r="F636" s="90"/>
    </row>
    <row r="637" spans="1:6" s="85" customFormat="1" ht="15.6" x14ac:dyDescent="0.3">
      <c r="A637" s="90"/>
      <c r="E637" s="90"/>
      <c r="F637" s="90"/>
    </row>
    <row r="638" spans="1:6" s="85" customFormat="1" ht="15.6" x14ac:dyDescent="0.3">
      <c r="A638" s="90"/>
      <c r="E638" s="90"/>
      <c r="F638" s="90"/>
    </row>
    <row r="639" spans="1:6" s="85" customFormat="1" ht="15.6" x14ac:dyDescent="0.3">
      <c r="A639" s="90"/>
      <c r="E639" s="90"/>
      <c r="F639" s="90"/>
    </row>
    <row r="640" spans="1:6" s="85" customFormat="1" ht="15.6" x14ac:dyDescent="0.3">
      <c r="A640" s="90"/>
      <c r="E640" s="90"/>
      <c r="F640" s="90"/>
    </row>
    <row r="641" spans="1:6" s="85" customFormat="1" ht="15.6" x14ac:dyDescent="0.3">
      <c r="A641" s="90"/>
      <c r="E641" s="90"/>
      <c r="F641" s="90"/>
    </row>
    <row r="642" spans="1:6" s="85" customFormat="1" ht="15.6" x14ac:dyDescent="0.3">
      <c r="A642" s="90"/>
      <c r="E642" s="90"/>
      <c r="F642" s="90"/>
    </row>
    <row r="643" spans="1:6" s="85" customFormat="1" ht="15.6" x14ac:dyDescent="0.3">
      <c r="A643" s="90"/>
      <c r="E643" s="90"/>
      <c r="F643" s="90"/>
    </row>
    <row r="644" spans="1:6" s="85" customFormat="1" ht="15.6" x14ac:dyDescent="0.3">
      <c r="A644" s="90"/>
      <c r="E644" s="90"/>
      <c r="F644" s="90"/>
    </row>
    <row r="645" spans="1:6" s="85" customFormat="1" ht="15.6" x14ac:dyDescent="0.3">
      <c r="A645" s="90"/>
      <c r="E645" s="90"/>
      <c r="F645" s="90"/>
    </row>
    <row r="646" spans="1:6" s="85" customFormat="1" ht="15.6" x14ac:dyDescent="0.3">
      <c r="A646" s="90"/>
      <c r="E646" s="90"/>
      <c r="F646" s="90"/>
    </row>
    <row r="647" spans="1:6" s="85" customFormat="1" ht="15.6" x14ac:dyDescent="0.3">
      <c r="A647" s="90"/>
      <c r="E647" s="90"/>
      <c r="F647" s="90"/>
    </row>
    <row r="648" spans="1:6" s="85" customFormat="1" ht="15.6" x14ac:dyDescent="0.3">
      <c r="A648" s="90"/>
      <c r="E648" s="90"/>
      <c r="F648" s="90"/>
    </row>
    <row r="649" spans="1:6" s="85" customFormat="1" ht="15.6" x14ac:dyDescent="0.3">
      <c r="A649" s="90"/>
      <c r="E649" s="90"/>
      <c r="F649" s="90"/>
    </row>
    <row r="650" spans="1:6" s="85" customFormat="1" ht="15.6" x14ac:dyDescent="0.3">
      <c r="A650" s="90"/>
      <c r="E650" s="90"/>
      <c r="F650" s="90"/>
    </row>
    <row r="651" spans="1:6" s="85" customFormat="1" ht="15.6" x14ac:dyDescent="0.3">
      <c r="A651" s="90"/>
      <c r="E651" s="90"/>
      <c r="F651" s="90"/>
    </row>
    <row r="652" spans="1:6" s="85" customFormat="1" ht="15.6" x14ac:dyDescent="0.3">
      <c r="A652" s="90"/>
      <c r="E652" s="90"/>
      <c r="F652" s="90"/>
    </row>
    <row r="653" spans="1:6" s="85" customFormat="1" ht="15.6" x14ac:dyDescent="0.3">
      <c r="A653" s="90"/>
      <c r="E653" s="90"/>
      <c r="F653" s="90"/>
    </row>
    <row r="654" spans="1:6" s="85" customFormat="1" ht="15.6" x14ac:dyDescent="0.3">
      <c r="A654" s="90"/>
      <c r="E654" s="90"/>
      <c r="F654" s="90"/>
    </row>
    <row r="655" spans="1:6" s="85" customFormat="1" ht="15.6" x14ac:dyDescent="0.3">
      <c r="A655" s="90"/>
      <c r="E655" s="90"/>
      <c r="F655" s="90"/>
    </row>
    <row r="656" spans="1:6" s="85" customFormat="1" ht="15.6" x14ac:dyDescent="0.3">
      <c r="A656" s="90"/>
      <c r="E656" s="90"/>
      <c r="F656" s="90"/>
    </row>
    <row r="657" spans="1:6" s="85" customFormat="1" ht="15.6" x14ac:dyDescent="0.3">
      <c r="A657" s="90"/>
      <c r="E657" s="90"/>
      <c r="F657" s="90"/>
    </row>
    <row r="658" spans="1:6" s="85" customFormat="1" ht="15.6" x14ac:dyDescent="0.3">
      <c r="A658" s="90"/>
      <c r="E658" s="90"/>
      <c r="F658" s="90"/>
    </row>
    <row r="659" spans="1:6" s="85" customFormat="1" ht="15.6" x14ac:dyDescent="0.3">
      <c r="A659" s="90"/>
      <c r="E659" s="90"/>
      <c r="F659" s="90"/>
    </row>
    <row r="660" spans="1:6" s="85" customFormat="1" ht="15.6" x14ac:dyDescent="0.3">
      <c r="A660" s="90"/>
      <c r="E660" s="90"/>
      <c r="F660" s="90"/>
    </row>
    <row r="661" spans="1:6" s="85" customFormat="1" ht="15.6" x14ac:dyDescent="0.3">
      <c r="A661" s="90"/>
      <c r="E661" s="90"/>
      <c r="F661" s="90"/>
    </row>
    <row r="662" spans="1:6" s="85" customFormat="1" ht="15.6" x14ac:dyDescent="0.3">
      <c r="A662" s="90"/>
      <c r="E662" s="90"/>
      <c r="F662" s="90"/>
    </row>
    <row r="663" spans="1:6" s="85" customFormat="1" ht="15.6" x14ac:dyDescent="0.3">
      <c r="A663" s="90"/>
      <c r="E663" s="90"/>
      <c r="F663" s="90"/>
    </row>
    <row r="664" spans="1:6" s="85" customFormat="1" ht="15.6" x14ac:dyDescent="0.3">
      <c r="A664" s="90"/>
      <c r="E664" s="90"/>
      <c r="F664" s="90"/>
    </row>
    <row r="665" spans="1:6" s="85" customFormat="1" ht="15.6" x14ac:dyDescent="0.3">
      <c r="A665" s="90"/>
      <c r="E665" s="90"/>
      <c r="F665" s="90"/>
    </row>
    <row r="666" spans="1:6" s="85" customFormat="1" ht="15.6" x14ac:dyDescent="0.3">
      <c r="A666" s="90"/>
      <c r="E666" s="90"/>
      <c r="F666" s="90"/>
    </row>
    <row r="667" spans="1:6" s="85" customFormat="1" ht="15.6" x14ac:dyDescent="0.3">
      <c r="A667" s="90"/>
      <c r="E667" s="90"/>
      <c r="F667" s="90"/>
    </row>
    <row r="668" spans="1:6" s="85" customFormat="1" ht="15.6" x14ac:dyDescent="0.3">
      <c r="A668" s="90"/>
      <c r="E668" s="90"/>
      <c r="F668" s="90"/>
    </row>
    <row r="669" spans="1:6" s="85" customFormat="1" ht="15.6" x14ac:dyDescent="0.3">
      <c r="A669" s="90"/>
      <c r="E669" s="90"/>
      <c r="F669" s="90"/>
    </row>
    <row r="670" spans="1:6" s="85" customFormat="1" ht="15.6" x14ac:dyDescent="0.3">
      <c r="A670" s="90"/>
      <c r="E670" s="90"/>
      <c r="F670" s="90"/>
    </row>
    <row r="671" spans="1:6" s="85" customFormat="1" ht="15.6" x14ac:dyDescent="0.3">
      <c r="A671" s="90"/>
      <c r="E671" s="90"/>
      <c r="F671" s="90"/>
    </row>
    <row r="672" spans="1:6" s="85" customFormat="1" ht="15.6" x14ac:dyDescent="0.3">
      <c r="A672" s="90"/>
      <c r="E672" s="90"/>
      <c r="F672" s="90"/>
    </row>
    <row r="673" spans="1:6" s="85" customFormat="1" ht="15.6" x14ac:dyDescent="0.3">
      <c r="A673" s="90"/>
      <c r="E673" s="90"/>
      <c r="F673" s="90"/>
    </row>
    <row r="674" spans="1:6" s="85" customFormat="1" ht="15.6" x14ac:dyDescent="0.3">
      <c r="A674" s="90"/>
      <c r="E674" s="90"/>
      <c r="F674" s="90"/>
    </row>
    <row r="675" spans="1:6" s="85" customFormat="1" ht="15.6" x14ac:dyDescent="0.3">
      <c r="A675" s="90"/>
      <c r="E675" s="90"/>
      <c r="F675" s="90"/>
    </row>
    <row r="676" spans="1:6" s="85" customFormat="1" ht="15.6" x14ac:dyDescent="0.3">
      <c r="A676" s="90"/>
      <c r="E676" s="90"/>
      <c r="F676" s="90"/>
    </row>
    <row r="677" spans="1:6" s="85" customFormat="1" ht="15.6" x14ac:dyDescent="0.3">
      <c r="A677" s="90"/>
      <c r="E677" s="90"/>
      <c r="F677" s="90"/>
    </row>
    <row r="678" spans="1:6" s="85" customFormat="1" ht="15.6" x14ac:dyDescent="0.3">
      <c r="A678" s="90"/>
      <c r="E678" s="90"/>
      <c r="F678" s="90"/>
    </row>
    <row r="679" spans="1:6" s="85" customFormat="1" ht="15.6" x14ac:dyDescent="0.3">
      <c r="A679" s="90"/>
      <c r="E679" s="90"/>
      <c r="F679" s="90"/>
    </row>
    <row r="680" spans="1:6" s="85" customFormat="1" ht="15.6" x14ac:dyDescent="0.3">
      <c r="A680" s="90"/>
      <c r="E680" s="90"/>
      <c r="F680" s="90"/>
    </row>
    <row r="681" spans="1:6" s="85" customFormat="1" ht="15.6" x14ac:dyDescent="0.3">
      <c r="A681" s="90"/>
      <c r="E681" s="90"/>
      <c r="F681" s="90"/>
    </row>
    <row r="682" spans="1:6" s="85" customFormat="1" ht="15.6" x14ac:dyDescent="0.3">
      <c r="A682" s="90"/>
      <c r="E682" s="90"/>
      <c r="F682" s="90"/>
    </row>
    <row r="683" spans="1:6" s="85" customFormat="1" ht="15.6" x14ac:dyDescent="0.3">
      <c r="A683" s="90"/>
      <c r="E683" s="90"/>
      <c r="F683" s="90"/>
    </row>
    <row r="684" spans="1:6" s="85" customFormat="1" ht="15.6" x14ac:dyDescent="0.3">
      <c r="A684" s="90"/>
      <c r="E684" s="90"/>
      <c r="F684" s="90"/>
    </row>
    <row r="685" spans="1:6" s="85" customFormat="1" ht="15.6" x14ac:dyDescent="0.3">
      <c r="A685" s="90"/>
      <c r="E685" s="90"/>
      <c r="F685" s="90"/>
    </row>
    <row r="686" spans="1:6" s="85" customFormat="1" ht="15.6" x14ac:dyDescent="0.3">
      <c r="A686" s="90"/>
      <c r="E686" s="90"/>
      <c r="F686" s="90"/>
    </row>
    <row r="687" spans="1:6" s="85" customFormat="1" ht="15.6" x14ac:dyDescent="0.3">
      <c r="A687" s="90"/>
      <c r="E687" s="90"/>
      <c r="F687" s="90"/>
    </row>
    <row r="688" spans="1:6" s="85" customFormat="1" ht="15.6" x14ac:dyDescent="0.3">
      <c r="A688" s="90"/>
      <c r="E688" s="90"/>
      <c r="F688" s="90"/>
    </row>
    <row r="689" spans="1:6" s="85" customFormat="1" ht="15.6" x14ac:dyDescent="0.3">
      <c r="A689" s="90"/>
      <c r="E689" s="90"/>
      <c r="F689" s="90"/>
    </row>
    <row r="690" spans="1:6" s="85" customFormat="1" ht="15.6" x14ac:dyDescent="0.3">
      <c r="A690" s="90"/>
      <c r="E690" s="90"/>
      <c r="F690" s="90"/>
    </row>
    <row r="691" spans="1:6" s="85" customFormat="1" ht="15.6" x14ac:dyDescent="0.3">
      <c r="A691" s="90"/>
      <c r="E691" s="90"/>
      <c r="F691" s="90"/>
    </row>
    <row r="692" spans="1:6" s="85" customFormat="1" ht="15.6" x14ac:dyDescent="0.3">
      <c r="A692" s="90"/>
      <c r="E692" s="90"/>
      <c r="F692" s="90"/>
    </row>
    <row r="693" spans="1:6" s="85" customFormat="1" ht="15.6" x14ac:dyDescent="0.3">
      <c r="A693" s="90"/>
      <c r="E693" s="90"/>
      <c r="F693" s="90"/>
    </row>
    <row r="694" spans="1:6" s="85" customFormat="1" ht="15.6" x14ac:dyDescent="0.3">
      <c r="A694" s="90"/>
      <c r="E694" s="90"/>
      <c r="F694" s="90"/>
    </row>
    <row r="695" spans="1:6" s="85" customFormat="1" ht="15.6" x14ac:dyDescent="0.3">
      <c r="A695" s="90"/>
      <c r="E695" s="90"/>
      <c r="F695" s="90"/>
    </row>
    <row r="696" spans="1:6" s="85" customFormat="1" ht="15.6" x14ac:dyDescent="0.3">
      <c r="A696" s="90"/>
      <c r="E696" s="90"/>
      <c r="F696" s="90"/>
    </row>
    <row r="697" spans="1:6" s="85" customFormat="1" ht="15.6" x14ac:dyDescent="0.3">
      <c r="A697" s="90"/>
      <c r="E697" s="90"/>
      <c r="F697" s="90"/>
    </row>
    <row r="698" spans="1:6" s="85" customFormat="1" ht="15.6" x14ac:dyDescent="0.3">
      <c r="A698" s="90"/>
      <c r="E698" s="90"/>
      <c r="F698" s="90"/>
    </row>
    <row r="699" spans="1:6" s="85" customFormat="1" ht="15.6" x14ac:dyDescent="0.3">
      <c r="A699" s="90"/>
      <c r="E699" s="90"/>
      <c r="F699" s="90"/>
    </row>
    <row r="700" spans="1:6" s="85" customFormat="1" ht="15.6" x14ac:dyDescent="0.3">
      <c r="A700" s="90"/>
      <c r="E700" s="90"/>
      <c r="F700" s="90"/>
    </row>
    <row r="701" spans="1:6" s="85" customFormat="1" ht="15.6" x14ac:dyDescent="0.3">
      <c r="A701" s="90"/>
      <c r="E701" s="90"/>
      <c r="F701" s="90"/>
    </row>
    <row r="702" spans="1:6" s="85" customFormat="1" ht="15.6" x14ac:dyDescent="0.3">
      <c r="A702" s="90"/>
      <c r="E702" s="90"/>
      <c r="F702" s="90"/>
    </row>
    <row r="703" spans="1:6" s="85" customFormat="1" ht="15.6" x14ac:dyDescent="0.3">
      <c r="A703" s="90"/>
      <c r="E703" s="90"/>
      <c r="F703" s="90"/>
    </row>
    <row r="704" spans="1:6" s="85" customFormat="1" ht="15.6" x14ac:dyDescent="0.3">
      <c r="A704" s="90"/>
      <c r="E704" s="90"/>
      <c r="F704" s="90"/>
    </row>
    <row r="705" spans="1:6" s="85" customFormat="1" ht="15.6" x14ac:dyDescent="0.3">
      <c r="A705" s="90"/>
      <c r="E705" s="90"/>
      <c r="F705" s="90"/>
    </row>
    <row r="706" spans="1:6" s="85" customFormat="1" ht="15.6" x14ac:dyDescent="0.3">
      <c r="A706" s="90"/>
      <c r="E706" s="90"/>
      <c r="F706" s="90"/>
    </row>
    <row r="707" spans="1:6" s="85" customFormat="1" ht="15.6" x14ac:dyDescent="0.3">
      <c r="A707" s="90"/>
      <c r="E707" s="90"/>
      <c r="F707" s="90"/>
    </row>
    <row r="708" spans="1:6" s="85" customFormat="1" ht="15.6" x14ac:dyDescent="0.3">
      <c r="A708" s="90"/>
      <c r="E708" s="90"/>
      <c r="F708" s="90"/>
    </row>
    <row r="709" spans="1:6" s="85" customFormat="1" ht="15.6" x14ac:dyDescent="0.3">
      <c r="A709" s="90"/>
      <c r="E709" s="90"/>
      <c r="F709" s="90"/>
    </row>
    <row r="710" spans="1:6" s="85" customFormat="1" ht="15.6" x14ac:dyDescent="0.3">
      <c r="A710" s="90"/>
      <c r="E710" s="90"/>
      <c r="F710" s="90"/>
    </row>
    <row r="711" spans="1:6" s="85" customFormat="1" ht="15.6" x14ac:dyDescent="0.3">
      <c r="A711" s="90"/>
      <c r="E711" s="90"/>
      <c r="F711" s="90"/>
    </row>
    <row r="712" spans="1:6" s="85" customFormat="1" ht="15.6" x14ac:dyDescent="0.3">
      <c r="A712" s="90"/>
      <c r="E712" s="90"/>
      <c r="F712" s="90"/>
    </row>
    <row r="713" spans="1:6" s="85" customFormat="1" ht="15.6" x14ac:dyDescent="0.3">
      <c r="A713" s="90"/>
      <c r="E713" s="90"/>
      <c r="F713" s="90"/>
    </row>
    <row r="714" spans="1:6" s="85" customFormat="1" ht="15.6" x14ac:dyDescent="0.3">
      <c r="A714" s="90"/>
      <c r="E714" s="90"/>
      <c r="F714" s="90"/>
    </row>
    <row r="715" spans="1:6" s="85" customFormat="1" ht="15.6" x14ac:dyDescent="0.3">
      <c r="A715" s="90"/>
      <c r="E715" s="90"/>
      <c r="F715" s="90"/>
    </row>
    <row r="716" spans="1:6" s="85" customFormat="1" ht="15.6" x14ac:dyDescent="0.3">
      <c r="A716" s="90"/>
      <c r="E716" s="90"/>
      <c r="F716" s="90"/>
    </row>
    <row r="717" spans="1:6" s="85" customFormat="1" ht="15.6" x14ac:dyDescent="0.3">
      <c r="A717" s="90"/>
      <c r="E717" s="90"/>
      <c r="F717" s="90"/>
    </row>
    <row r="718" spans="1:6" s="85" customFormat="1" ht="15.6" x14ac:dyDescent="0.3">
      <c r="A718" s="90"/>
      <c r="E718" s="90"/>
      <c r="F718" s="90"/>
    </row>
    <row r="719" spans="1:6" s="85" customFormat="1" ht="15.6" x14ac:dyDescent="0.3">
      <c r="A719" s="90"/>
      <c r="E719" s="90"/>
      <c r="F719" s="90"/>
    </row>
    <row r="720" spans="1:6" s="85" customFormat="1" ht="15.6" x14ac:dyDescent="0.3">
      <c r="A720" s="90"/>
      <c r="E720" s="90"/>
      <c r="F720" s="90"/>
    </row>
    <row r="721" spans="1:6" s="85" customFormat="1" ht="15.6" x14ac:dyDescent="0.3">
      <c r="A721" s="90"/>
      <c r="E721" s="90"/>
      <c r="F721" s="90"/>
    </row>
    <row r="722" spans="1:6" s="85" customFormat="1" ht="15.6" x14ac:dyDescent="0.3">
      <c r="A722" s="90"/>
      <c r="E722" s="90"/>
      <c r="F722" s="90"/>
    </row>
    <row r="723" spans="1:6" s="85" customFormat="1" ht="15.6" x14ac:dyDescent="0.3">
      <c r="A723" s="90"/>
      <c r="E723" s="90"/>
      <c r="F723" s="90"/>
    </row>
    <row r="724" spans="1:6" s="85" customFormat="1" ht="15.6" x14ac:dyDescent="0.3">
      <c r="A724" s="90"/>
      <c r="E724" s="90"/>
      <c r="F724" s="90"/>
    </row>
    <row r="725" spans="1:6" s="85" customFormat="1" ht="15.6" x14ac:dyDescent="0.3">
      <c r="A725" s="90"/>
      <c r="E725" s="90"/>
      <c r="F725" s="90"/>
    </row>
    <row r="726" spans="1:6" s="85" customFormat="1" ht="15.6" x14ac:dyDescent="0.3">
      <c r="A726" s="90"/>
      <c r="E726" s="90"/>
      <c r="F726" s="90"/>
    </row>
    <row r="727" spans="1:6" s="85" customFormat="1" ht="15.6" x14ac:dyDescent="0.3">
      <c r="A727" s="90"/>
      <c r="E727" s="90"/>
      <c r="F727" s="90"/>
    </row>
    <row r="728" spans="1:6" s="85" customFormat="1" ht="15.6" x14ac:dyDescent="0.3">
      <c r="A728" s="90"/>
      <c r="E728" s="90"/>
      <c r="F728" s="90"/>
    </row>
    <row r="729" spans="1:6" s="85" customFormat="1" ht="15.6" x14ac:dyDescent="0.3">
      <c r="A729" s="90"/>
      <c r="E729" s="90"/>
      <c r="F729" s="90"/>
    </row>
    <row r="730" spans="1:6" s="85" customFormat="1" ht="15.6" x14ac:dyDescent="0.3">
      <c r="A730" s="90"/>
      <c r="E730" s="90"/>
      <c r="F730" s="90"/>
    </row>
    <row r="731" spans="1:6" s="85" customFormat="1" ht="15.6" x14ac:dyDescent="0.3">
      <c r="A731" s="90"/>
      <c r="E731" s="90"/>
      <c r="F731" s="90"/>
    </row>
    <row r="732" spans="1:6" s="85" customFormat="1" ht="15.6" x14ac:dyDescent="0.3">
      <c r="A732" s="90"/>
      <c r="E732" s="90"/>
      <c r="F732" s="90"/>
    </row>
    <row r="733" spans="1:6" s="85" customFormat="1" ht="15.6" x14ac:dyDescent="0.3">
      <c r="A733" s="90"/>
      <c r="E733" s="90"/>
      <c r="F733" s="90"/>
    </row>
    <row r="734" spans="1:6" s="85" customFormat="1" ht="15.6" x14ac:dyDescent="0.3">
      <c r="A734" s="90"/>
      <c r="E734" s="90"/>
      <c r="F734" s="90"/>
    </row>
    <row r="735" spans="1:6" s="85" customFormat="1" ht="15.6" x14ac:dyDescent="0.3">
      <c r="A735" s="90"/>
      <c r="E735" s="90"/>
      <c r="F735" s="90"/>
    </row>
    <row r="736" spans="1:6" s="85" customFormat="1" ht="15.6" x14ac:dyDescent="0.3">
      <c r="A736" s="90"/>
      <c r="E736" s="90"/>
      <c r="F736" s="90"/>
    </row>
    <row r="737" spans="1:6" s="85" customFormat="1" ht="15.6" x14ac:dyDescent="0.3">
      <c r="A737" s="90"/>
      <c r="E737" s="90"/>
      <c r="F737" s="90"/>
    </row>
    <row r="738" spans="1:6" s="85" customFormat="1" ht="15.6" x14ac:dyDescent="0.3">
      <c r="A738" s="90"/>
      <c r="E738" s="90"/>
      <c r="F738" s="90"/>
    </row>
    <row r="739" spans="1:6" s="85" customFormat="1" ht="15.6" x14ac:dyDescent="0.3">
      <c r="A739" s="90"/>
      <c r="E739" s="90"/>
      <c r="F739" s="90"/>
    </row>
    <row r="740" spans="1:6" s="85" customFormat="1" ht="15.6" x14ac:dyDescent="0.3">
      <c r="A740" s="90"/>
      <c r="E740" s="90"/>
      <c r="F740" s="90"/>
    </row>
    <row r="741" spans="1:6" s="85" customFormat="1" ht="15.6" x14ac:dyDescent="0.3">
      <c r="A741" s="90"/>
      <c r="E741" s="90"/>
      <c r="F741" s="90"/>
    </row>
    <row r="742" spans="1:6" s="85" customFormat="1" ht="15.6" x14ac:dyDescent="0.3">
      <c r="A742" s="90"/>
      <c r="E742" s="90"/>
      <c r="F742" s="90"/>
    </row>
    <row r="743" spans="1:6" s="85" customFormat="1" ht="15.6" x14ac:dyDescent="0.3">
      <c r="A743" s="90"/>
      <c r="E743" s="90"/>
      <c r="F743" s="90"/>
    </row>
    <row r="744" spans="1:6" s="85" customFormat="1" ht="15.6" x14ac:dyDescent="0.3">
      <c r="A744" s="90"/>
      <c r="E744" s="90"/>
      <c r="F744" s="90"/>
    </row>
    <row r="745" spans="1:6" s="85" customFormat="1" ht="15.6" x14ac:dyDescent="0.3">
      <c r="A745" s="90"/>
      <c r="E745" s="90"/>
      <c r="F745" s="90"/>
    </row>
    <row r="746" spans="1:6" s="85" customFormat="1" ht="15.6" x14ac:dyDescent="0.3">
      <c r="A746" s="90"/>
      <c r="E746" s="90"/>
      <c r="F746" s="90"/>
    </row>
    <row r="747" spans="1:6" s="85" customFormat="1" ht="15.6" x14ac:dyDescent="0.3">
      <c r="A747" s="90"/>
      <c r="E747" s="90"/>
      <c r="F747" s="90"/>
    </row>
    <row r="748" spans="1:6" s="85" customFormat="1" ht="15.6" x14ac:dyDescent="0.3">
      <c r="A748" s="90"/>
      <c r="E748" s="90"/>
      <c r="F748" s="90"/>
    </row>
    <row r="749" spans="1:6" s="85" customFormat="1" ht="15.6" x14ac:dyDescent="0.3">
      <c r="A749" s="90"/>
      <c r="E749" s="90"/>
      <c r="F749" s="90"/>
    </row>
    <row r="750" spans="1:6" s="85" customFormat="1" ht="15.6" x14ac:dyDescent="0.3">
      <c r="A750" s="90"/>
      <c r="E750" s="90"/>
      <c r="F750" s="90"/>
    </row>
    <row r="751" spans="1:6" s="85" customFormat="1" ht="15.6" x14ac:dyDescent="0.3">
      <c r="A751" s="90"/>
      <c r="E751" s="90"/>
      <c r="F751" s="90"/>
    </row>
    <row r="752" spans="1:6" s="85" customFormat="1" ht="15.6" x14ac:dyDescent="0.3">
      <c r="A752" s="90"/>
      <c r="E752" s="90"/>
      <c r="F752" s="90"/>
    </row>
    <row r="753" spans="1:6" s="85" customFormat="1" ht="15.6" x14ac:dyDescent="0.3">
      <c r="A753" s="90"/>
      <c r="E753" s="90"/>
      <c r="F753" s="90"/>
    </row>
    <row r="754" spans="1:6" s="85" customFormat="1" ht="15.6" x14ac:dyDescent="0.3">
      <c r="A754" s="90"/>
      <c r="E754" s="90"/>
      <c r="F754" s="90"/>
    </row>
    <row r="755" spans="1:6" s="85" customFormat="1" ht="15.6" x14ac:dyDescent="0.3">
      <c r="A755" s="90"/>
      <c r="E755" s="90"/>
      <c r="F755" s="90"/>
    </row>
    <row r="756" spans="1:6" s="85" customFormat="1" ht="15.6" x14ac:dyDescent="0.3">
      <c r="A756" s="90"/>
      <c r="E756" s="90"/>
      <c r="F756" s="90"/>
    </row>
    <row r="757" spans="1:6" s="85" customFormat="1" ht="15.6" x14ac:dyDescent="0.3">
      <c r="A757" s="90"/>
      <c r="E757" s="90"/>
      <c r="F757" s="90"/>
    </row>
    <row r="758" spans="1:6" s="85" customFormat="1" ht="15.6" x14ac:dyDescent="0.3">
      <c r="A758" s="90"/>
      <c r="E758" s="90"/>
      <c r="F758" s="90"/>
    </row>
    <row r="759" spans="1:6" s="85" customFormat="1" ht="15.6" x14ac:dyDescent="0.3">
      <c r="A759" s="90"/>
      <c r="E759" s="90"/>
      <c r="F759" s="90"/>
    </row>
    <row r="760" spans="1:6" s="85" customFormat="1" ht="15.6" x14ac:dyDescent="0.3">
      <c r="A760" s="90"/>
      <c r="E760" s="90"/>
      <c r="F760" s="90"/>
    </row>
    <row r="761" spans="1:6" s="85" customFormat="1" ht="15.6" x14ac:dyDescent="0.3">
      <c r="A761" s="90"/>
      <c r="E761" s="90"/>
      <c r="F761" s="90"/>
    </row>
    <row r="762" spans="1:6" s="85" customFormat="1" ht="15.6" x14ac:dyDescent="0.3">
      <c r="A762" s="90"/>
      <c r="E762" s="90"/>
      <c r="F762" s="90"/>
    </row>
    <row r="763" spans="1:6" s="85" customFormat="1" ht="15.6" x14ac:dyDescent="0.3">
      <c r="A763" s="90"/>
      <c r="E763" s="90"/>
      <c r="F763" s="90"/>
    </row>
    <row r="764" spans="1:6" s="85" customFormat="1" ht="15.6" x14ac:dyDescent="0.3">
      <c r="A764" s="90"/>
      <c r="E764" s="90"/>
      <c r="F764" s="90"/>
    </row>
    <row r="765" spans="1:6" s="85" customFormat="1" ht="15.6" x14ac:dyDescent="0.3">
      <c r="A765" s="90"/>
      <c r="E765" s="90"/>
      <c r="F765" s="90"/>
    </row>
    <row r="766" spans="1:6" s="85" customFormat="1" ht="15.6" x14ac:dyDescent="0.3">
      <c r="A766" s="90"/>
      <c r="E766" s="90"/>
      <c r="F766" s="90"/>
    </row>
    <row r="767" spans="1:6" s="85" customFormat="1" ht="15.6" x14ac:dyDescent="0.3">
      <c r="A767" s="90"/>
      <c r="E767" s="90"/>
      <c r="F767" s="90"/>
    </row>
    <row r="768" spans="1:6" s="85" customFormat="1" ht="15.6" x14ac:dyDescent="0.3">
      <c r="A768" s="90"/>
      <c r="E768" s="90"/>
      <c r="F768" s="90"/>
    </row>
    <row r="769" spans="1:6" s="85" customFormat="1" ht="15.6" x14ac:dyDescent="0.3">
      <c r="A769" s="90"/>
      <c r="E769" s="90"/>
      <c r="F769" s="90"/>
    </row>
    <row r="770" spans="1:6" s="85" customFormat="1" ht="15.6" x14ac:dyDescent="0.3">
      <c r="A770" s="90"/>
      <c r="E770" s="90"/>
      <c r="F770" s="90"/>
    </row>
    <row r="771" spans="1:6" s="85" customFormat="1" ht="15.6" x14ac:dyDescent="0.3">
      <c r="A771" s="90"/>
      <c r="E771" s="90"/>
      <c r="F771" s="90"/>
    </row>
    <row r="772" spans="1:6" s="85" customFormat="1" ht="15.6" x14ac:dyDescent="0.3">
      <c r="A772" s="90"/>
      <c r="E772" s="90"/>
      <c r="F772" s="90"/>
    </row>
    <row r="773" spans="1:6" s="85" customFormat="1" ht="15.6" x14ac:dyDescent="0.3">
      <c r="A773" s="90"/>
      <c r="E773" s="90"/>
      <c r="F773" s="90"/>
    </row>
    <row r="774" spans="1:6" s="85" customFormat="1" ht="15.6" x14ac:dyDescent="0.3">
      <c r="A774" s="90"/>
      <c r="E774" s="90"/>
      <c r="F774" s="90"/>
    </row>
    <row r="775" spans="1:6" s="85" customFormat="1" ht="15.6" x14ac:dyDescent="0.3">
      <c r="A775" s="90"/>
      <c r="E775" s="90"/>
      <c r="F775" s="90"/>
    </row>
    <row r="776" spans="1:6" s="85" customFormat="1" ht="15.6" x14ac:dyDescent="0.3">
      <c r="A776" s="90"/>
      <c r="E776" s="90"/>
      <c r="F776" s="90"/>
    </row>
    <row r="777" spans="1:6" s="85" customFormat="1" ht="15.6" x14ac:dyDescent="0.3">
      <c r="A777" s="90"/>
      <c r="E777" s="90"/>
      <c r="F777" s="90"/>
    </row>
    <row r="778" spans="1:6" s="85" customFormat="1" ht="15.6" x14ac:dyDescent="0.3">
      <c r="A778" s="90"/>
      <c r="E778" s="90"/>
      <c r="F778" s="90"/>
    </row>
    <row r="779" spans="1:6" s="85" customFormat="1" ht="15.6" x14ac:dyDescent="0.3">
      <c r="A779" s="90"/>
      <c r="E779" s="90"/>
      <c r="F779" s="90"/>
    </row>
    <row r="780" spans="1:6" s="85" customFormat="1" ht="15.6" x14ac:dyDescent="0.3">
      <c r="A780" s="90"/>
      <c r="E780" s="90"/>
      <c r="F780" s="90"/>
    </row>
    <row r="781" spans="1:6" s="85" customFormat="1" ht="15.6" x14ac:dyDescent="0.3">
      <c r="A781" s="90"/>
      <c r="E781" s="90"/>
      <c r="F781" s="90"/>
    </row>
    <row r="782" spans="1:6" s="85" customFormat="1" ht="15.6" x14ac:dyDescent="0.3">
      <c r="A782" s="90"/>
      <c r="E782" s="90"/>
      <c r="F782" s="90"/>
    </row>
    <row r="783" spans="1:6" s="85" customFormat="1" ht="15.6" x14ac:dyDescent="0.3">
      <c r="A783" s="90"/>
      <c r="E783" s="90"/>
      <c r="F783" s="90"/>
    </row>
    <row r="784" spans="1:6" s="85" customFormat="1" ht="15.6" x14ac:dyDescent="0.3">
      <c r="A784" s="90"/>
      <c r="E784" s="90"/>
      <c r="F784" s="90"/>
    </row>
    <row r="785" spans="1:6" s="85" customFormat="1" ht="15.6" x14ac:dyDescent="0.3">
      <c r="A785" s="90"/>
      <c r="E785" s="90"/>
      <c r="F785" s="90"/>
    </row>
    <row r="786" spans="1:6" s="85" customFormat="1" ht="15.6" x14ac:dyDescent="0.3">
      <c r="A786" s="90"/>
      <c r="E786" s="90"/>
      <c r="F786" s="90"/>
    </row>
    <row r="787" spans="1:6" s="85" customFormat="1" ht="15.6" x14ac:dyDescent="0.3">
      <c r="A787" s="90"/>
      <c r="E787" s="90"/>
      <c r="F787" s="90"/>
    </row>
    <row r="788" spans="1:6" s="85" customFormat="1" ht="15.6" x14ac:dyDescent="0.3">
      <c r="A788" s="90"/>
      <c r="E788" s="90"/>
      <c r="F788" s="90"/>
    </row>
    <row r="789" spans="1:6" s="85" customFormat="1" ht="15.6" x14ac:dyDescent="0.3">
      <c r="A789" s="90"/>
      <c r="E789" s="90"/>
      <c r="F789" s="90"/>
    </row>
    <row r="790" spans="1:6" s="85" customFormat="1" ht="15.6" x14ac:dyDescent="0.3">
      <c r="A790" s="90"/>
      <c r="E790" s="90"/>
      <c r="F790" s="90"/>
    </row>
    <row r="791" spans="1:6" s="85" customFormat="1" ht="15.6" x14ac:dyDescent="0.3">
      <c r="A791" s="90"/>
      <c r="E791" s="90"/>
      <c r="F791" s="90"/>
    </row>
    <row r="792" spans="1:6" s="85" customFormat="1" ht="15.6" x14ac:dyDescent="0.3">
      <c r="A792" s="90"/>
      <c r="E792" s="90"/>
      <c r="F792" s="90"/>
    </row>
    <row r="793" spans="1:6" s="85" customFormat="1" ht="15.6" x14ac:dyDescent="0.3">
      <c r="A793" s="90"/>
      <c r="E793" s="90"/>
      <c r="F793" s="90"/>
    </row>
    <row r="794" spans="1:6" s="85" customFormat="1" ht="15.6" x14ac:dyDescent="0.3">
      <c r="A794" s="90"/>
      <c r="E794" s="90"/>
      <c r="F794" s="90"/>
    </row>
    <row r="795" spans="1:6" s="85" customFormat="1" ht="15.6" x14ac:dyDescent="0.3">
      <c r="A795" s="90"/>
      <c r="E795" s="90"/>
      <c r="F795" s="90"/>
    </row>
    <row r="796" spans="1:6" s="85" customFormat="1" ht="15.6" x14ac:dyDescent="0.3">
      <c r="A796" s="90"/>
      <c r="E796" s="90"/>
      <c r="F796" s="90"/>
    </row>
    <row r="797" spans="1:6" s="85" customFormat="1" ht="15.6" x14ac:dyDescent="0.3">
      <c r="A797" s="90"/>
      <c r="E797" s="90"/>
      <c r="F797" s="90"/>
    </row>
    <row r="798" spans="1:6" s="85" customFormat="1" ht="15.6" x14ac:dyDescent="0.3">
      <c r="A798" s="90"/>
      <c r="E798" s="90"/>
      <c r="F798" s="90"/>
    </row>
    <row r="799" spans="1:6" s="85" customFormat="1" ht="15.6" x14ac:dyDescent="0.3">
      <c r="A799" s="90"/>
      <c r="E799" s="90"/>
      <c r="F799" s="90"/>
    </row>
    <row r="800" spans="1:6" s="85" customFormat="1" ht="15.6" x14ac:dyDescent="0.3">
      <c r="A800" s="90"/>
      <c r="E800" s="90"/>
      <c r="F800" s="90"/>
    </row>
    <row r="801" spans="1:6" s="85" customFormat="1" ht="15.6" x14ac:dyDescent="0.3">
      <c r="A801" s="90"/>
      <c r="E801" s="90"/>
      <c r="F801" s="90"/>
    </row>
    <row r="802" spans="1:6" s="85" customFormat="1" ht="15.6" x14ac:dyDescent="0.3">
      <c r="A802" s="90"/>
      <c r="E802" s="90"/>
      <c r="F802" s="90"/>
    </row>
    <row r="803" spans="1:6" s="85" customFormat="1" ht="15.6" x14ac:dyDescent="0.3">
      <c r="A803" s="90"/>
      <c r="E803" s="90"/>
      <c r="F803" s="90"/>
    </row>
    <row r="804" spans="1:6" s="85" customFormat="1" ht="15.6" x14ac:dyDescent="0.3">
      <c r="A804" s="90"/>
      <c r="E804" s="90"/>
      <c r="F804" s="90"/>
    </row>
    <row r="805" spans="1:6" s="85" customFormat="1" ht="15.6" x14ac:dyDescent="0.3">
      <c r="A805" s="90"/>
      <c r="E805" s="90"/>
      <c r="F805" s="90"/>
    </row>
    <row r="806" spans="1:6" s="85" customFormat="1" ht="15.6" x14ac:dyDescent="0.3">
      <c r="A806" s="90"/>
      <c r="E806" s="90"/>
      <c r="F806" s="90"/>
    </row>
    <row r="807" spans="1:6" s="85" customFormat="1" ht="15.6" x14ac:dyDescent="0.3">
      <c r="A807" s="90"/>
      <c r="E807" s="90"/>
      <c r="F807" s="90"/>
    </row>
    <row r="808" spans="1:6" s="85" customFormat="1" ht="15.6" x14ac:dyDescent="0.3">
      <c r="A808" s="90"/>
      <c r="E808" s="90"/>
      <c r="F808" s="90"/>
    </row>
    <row r="809" spans="1:6" s="85" customFormat="1" ht="15.6" x14ac:dyDescent="0.3">
      <c r="A809" s="90"/>
      <c r="E809" s="90"/>
      <c r="F809" s="90"/>
    </row>
    <row r="810" spans="1:6" s="85" customFormat="1" ht="15.6" x14ac:dyDescent="0.3">
      <c r="A810" s="90"/>
      <c r="E810" s="90"/>
      <c r="F810" s="90"/>
    </row>
    <row r="811" spans="1:6" s="85" customFormat="1" ht="15.6" x14ac:dyDescent="0.3">
      <c r="A811" s="90"/>
      <c r="E811" s="90"/>
      <c r="F811" s="90"/>
    </row>
    <row r="812" spans="1:6" s="85" customFormat="1" ht="15.6" x14ac:dyDescent="0.3">
      <c r="A812" s="90"/>
      <c r="E812" s="90"/>
      <c r="F812" s="90"/>
    </row>
    <row r="813" spans="1:6" s="85" customFormat="1" ht="15.6" x14ac:dyDescent="0.3">
      <c r="A813" s="90"/>
      <c r="E813" s="90"/>
      <c r="F813" s="90"/>
    </row>
    <row r="814" spans="1:6" s="85" customFormat="1" ht="15.6" x14ac:dyDescent="0.3">
      <c r="A814" s="90"/>
      <c r="E814" s="90"/>
      <c r="F814" s="90"/>
    </row>
    <row r="815" spans="1:6" s="85" customFormat="1" ht="15.6" x14ac:dyDescent="0.3">
      <c r="A815" s="90"/>
      <c r="E815" s="90"/>
      <c r="F815" s="90"/>
    </row>
    <row r="816" spans="1:6" s="85" customFormat="1" ht="15.6" x14ac:dyDescent="0.3">
      <c r="A816" s="90"/>
      <c r="E816" s="90"/>
      <c r="F816" s="90"/>
    </row>
    <row r="817" spans="1:6" s="85" customFormat="1" ht="15.6" x14ac:dyDescent="0.3">
      <c r="A817" s="90"/>
      <c r="E817" s="90"/>
      <c r="F817" s="90"/>
    </row>
    <row r="818" spans="1:6" s="85" customFormat="1" ht="15.6" x14ac:dyDescent="0.3">
      <c r="A818" s="90"/>
      <c r="E818" s="90"/>
      <c r="F818" s="90"/>
    </row>
    <row r="819" spans="1:6" s="85" customFormat="1" ht="15.6" x14ac:dyDescent="0.3">
      <c r="A819" s="90"/>
      <c r="E819" s="90"/>
      <c r="F819" s="90"/>
    </row>
    <row r="820" spans="1:6" s="85" customFormat="1" ht="15.6" x14ac:dyDescent="0.3">
      <c r="A820" s="90"/>
      <c r="E820" s="90"/>
      <c r="F820" s="90"/>
    </row>
    <row r="821" spans="1:6" s="85" customFormat="1" ht="15.6" x14ac:dyDescent="0.3">
      <c r="A821" s="90"/>
      <c r="E821" s="90"/>
      <c r="F821" s="90"/>
    </row>
    <row r="822" spans="1:6" s="85" customFormat="1" ht="15.6" x14ac:dyDescent="0.3">
      <c r="A822" s="90"/>
      <c r="E822" s="90"/>
      <c r="F822" s="90"/>
    </row>
    <row r="823" spans="1:6" s="85" customFormat="1" ht="15.6" x14ac:dyDescent="0.3">
      <c r="A823" s="90"/>
      <c r="E823" s="90"/>
      <c r="F823" s="90"/>
    </row>
    <row r="824" spans="1:6" s="85" customFormat="1" ht="15.6" x14ac:dyDescent="0.3">
      <c r="A824" s="90"/>
      <c r="E824" s="90"/>
      <c r="F824" s="90"/>
    </row>
    <row r="825" spans="1:6" s="85" customFormat="1" ht="15.6" x14ac:dyDescent="0.3">
      <c r="A825" s="90"/>
      <c r="E825" s="90"/>
      <c r="F825" s="90"/>
    </row>
    <row r="826" spans="1:6" s="85" customFormat="1" ht="15.6" x14ac:dyDescent="0.3">
      <c r="A826" s="90"/>
      <c r="E826" s="90"/>
      <c r="F826" s="90"/>
    </row>
    <row r="827" spans="1:6" s="85" customFormat="1" ht="15.6" x14ac:dyDescent="0.3">
      <c r="A827" s="90"/>
      <c r="E827" s="90"/>
      <c r="F827" s="90"/>
    </row>
    <row r="828" spans="1:6" s="85" customFormat="1" ht="15.6" x14ac:dyDescent="0.3">
      <c r="A828" s="90"/>
      <c r="E828" s="90"/>
      <c r="F828" s="90"/>
    </row>
    <row r="829" spans="1:6" s="85" customFormat="1" ht="15.6" x14ac:dyDescent="0.3">
      <c r="A829" s="90"/>
      <c r="E829" s="90"/>
      <c r="F829" s="90"/>
    </row>
    <row r="830" spans="1:6" s="85" customFormat="1" ht="15.6" x14ac:dyDescent="0.3">
      <c r="A830" s="90"/>
      <c r="E830" s="90"/>
      <c r="F830" s="90"/>
    </row>
    <row r="831" spans="1:6" s="85" customFormat="1" ht="15.6" x14ac:dyDescent="0.3">
      <c r="A831" s="90"/>
      <c r="E831" s="90"/>
      <c r="F831" s="90"/>
    </row>
    <row r="832" spans="1:6" s="85" customFormat="1" ht="15.6" x14ac:dyDescent="0.3">
      <c r="A832" s="90"/>
      <c r="E832" s="90"/>
      <c r="F832" s="90"/>
    </row>
    <row r="833" spans="1:6" s="85" customFormat="1" ht="15.6" x14ac:dyDescent="0.3">
      <c r="A833" s="90"/>
      <c r="E833" s="90"/>
      <c r="F833" s="90"/>
    </row>
    <row r="834" spans="1:6" s="85" customFormat="1" ht="15.6" x14ac:dyDescent="0.3">
      <c r="A834" s="90"/>
      <c r="E834" s="90"/>
      <c r="F834" s="90"/>
    </row>
    <row r="835" spans="1:6" s="85" customFormat="1" ht="15.6" x14ac:dyDescent="0.3">
      <c r="A835" s="90"/>
      <c r="E835" s="90"/>
      <c r="F835" s="90"/>
    </row>
    <row r="836" spans="1:6" s="85" customFormat="1" ht="15.6" x14ac:dyDescent="0.3">
      <c r="A836" s="90"/>
      <c r="E836" s="90"/>
      <c r="F836" s="90"/>
    </row>
    <row r="837" spans="1:6" s="85" customFormat="1" ht="15.6" x14ac:dyDescent="0.3">
      <c r="A837" s="90"/>
      <c r="E837" s="90"/>
      <c r="F837" s="90"/>
    </row>
    <row r="838" spans="1:6" s="85" customFormat="1" ht="15.6" x14ac:dyDescent="0.3">
      <c r="A838" s="90"/>
      <c r="E838" s="90"/>
      <c r="F838" s="90"/>
    </row>
    <row r="839" spans="1:6" s="85" customFormat="1" ht="15.6" x14ac:dyDescent="0.3">
      <c r="A839" s="90"/>
      <c r="E839" s="90"/>
      <c r="F839" s="90"/>
    </row>
    <row r="840" spans="1:6" s="85" customFormat="1" ht="15.6" x14ac:dyDescent="0.3">
      <c r="A840" s="90"/>
      <c r="E840" s="90"/>
      <c r="F840" s="90"/>
    </row>
    <row r="841" spans="1:6" s="85" customFormat="1" ht="15.6" x14ac:dyDescent="0.3">
      <c r="A841" s="90"/>
      <c r="E841" s="90"/>
      <c r="F841" s="90"/>
    </row>
    <row r="842" spans="1:6" s="85" customFormat="1" ht="15.6" x14ac:dyDescent="0.3">
      <c r="A842" s="90"/>
      <c r="E842" s="90"/>
      <c r="F842" s="90"/>
    </row>
    <row r="843" spans="1:6" s="85" customFormat="1" ht="15.6" x14ac:dyDescent="0.3">
      <c r="A843" s="90"/>
      <c r="E843" s="90"/>
      <c r="F843" s="90"/>
    </row>
    <row r="844" spans="1:6" s="85" customFormat="1" ht="15.6" x14ac:dyDescent="0.3">
      <c r="A844" s="90"/>
      <c r="E844" s="90"/>
      <c r="F844" s="90"/>
    </row>
    <row r="845" spans="1:6" s="85" customFormat="1" ht="15.6" x14ac:dyDescent="0.3">
      <c r="A845" s="90"/>
      <c r="E845" s="90"/>
      <c r="F845" s="90"/>
    </row>
    <row r="846" spans="1:6" s="85" customFormat="1" ht="15.6" x14ac:dyDescent="0.3">
      <c r="A846" s="90"/>
      <c r="E846" s="90"/>
      <c r="F846" s="90"/>
    </row>
    <row r="847" spans="1:6" s="85" customFormat="1" ht="15.6" x14ac:dyDescent="0.3">
      <c r="A847" s="90"/>
      <c r="E847" s="90"/>
      <c r="F847" s="90"/>
    </row>
    <row r="848" spans="1:6" s="85" customFormat="1" ht="15.6" x14ac:dyDescent="0.3">
      <c r="A848" s="90"/>
      <c r="E848" s="90"/>
      <c r="F848" s="90"/>
    </row>
    <row r="849" spans="1:6" s="85" customFormat="1" ht="15.6" x14ac:dyDescent="0.3">
      <c r="A849" s="90"/>
      <c r="E849" s="90"/>
      <c r="F849" s="90"/>
    </row>
    <row r="850" spans="1:6" s="85" customFormat="1" ht="15.6" x14ac:dyDescent="0.3">
      <c r="A850" s="90"/>
      <c r="E850" s="90"/>
      <c r="F850" s="90"/>
    </row>
    <row r="851" spans="1:6" s="85" customFormat="1" ht="15.6" x14ac:dyDescent="0.3">
      <c r="A851" s="90"/>
      <c r="E851" s="90"/>
      <c r="F851" s="90"/>
    </row>
    <row r="852" spans="1:6" s="85" customFormat="1" ht="15.6" x14ac:dyDescent="0.3">
      <c r="A852" s="90"/>
      <c r="E852" s="90"/>
      <c r="F852" s="90"/>
    </row>
    <row r="853" spans="1:6" s="85" customFormat="1" ht="15.6" x14ac:dyDescent="0.3">
      <c r="A853" s="90"/>
      <c r="E853" s="90"/>
      <c r="F853" s="90"/>
    </row>
    <row r="854" spans="1:6" s="85" customFormat="1" ht="15.6" x14ac:dyDescent="0.3">
      <c r="A854" s="90"/>
      <c r="E854" s="90"/>
      <c r="F854" s="90"/>
    </row>
    <row r="855" spans="1:6" s="85" customFormat="1" ht="15.6" x14ac:dyDescent="0.3">
      <c r="A855" s="90"/>
      <c r="E855" s="90"/>
      <c r="F855" s="90"/>
    </row>
    <row r="856" spans="1:6" s="85" customFormat="1" ht="15.6" x14ac:dyDescent="0.3">
      <c r="A856" s="90"/>
      <c r="E856" s="90"/>
      <c r="F856" s="90"/>
    </row>
    <row r="857" spans="1:6" s="85" customFormat="1" ht="15.6" x14ac:dyDescent="0.3">
      <c r="A857" s="90"/>
      <c r="E857" s="90"/>
      <c r="F857" s="90"/>
    </row>
    <row r="858" spans="1:6" s="85" customFormat="1" ht="15.6" x14ac:dyDescent="0.3">
      <c r="A858" s="90"/>
      <c r="E858" s="90"/>
      <c r="F858" s="90"/>
    </row>
    <row r="859" spans="1:6" s="85" customFormat="1" ht="15.6" x14ac:dyDescent="0.3">
      <c r="A859" s="90"/>
      <c r="E859" s="90"/>
      <c r="F859" s="90"/>
    </row>
    <row r="860" spans="1:6" s="85" customFormat="1" ht="15.6" x14ac:dyDescent="0.3">
      <c r="A860" s="90"/>
      <c r="E860" s="90"/>
      <c r="F860" s="90"/>
    </row>
    <row r="861" spans="1:6" s="85" customFormat="1" ht="15.6" x14ac:dyDescent="0.3">
      <c r="A861" s="90"/>
      <c r="E861" s="90"/>
      <c r="F861" s="90"/>
    </row>
    <row r="862" spans="1:6" s="85" customFormat="1" ht="15.6" x14ac:dyDescent="0.3">
      <c r="A862" s="90"/>
      <c r="E862" s="90"/>
      <c r="F862" s="90"/>
    </row>
    <row r="863" spans="1:6" s="85" customFormat="1" ht="15.6" x14ac:dyDescent="0.3">
      <c r="A863" s="90"/>
      <c r="E863" s="90"/>
      <c r="F863" s="90"/>
    </row>
    <row r="864" spans="1:6" s="85" customFormat="1" ht="15.6" x14ac:dyDescent="0.3">
      <c r="A864" s="90"/>
      <c r="E864" s="90"/>
      <c r="F864" s="90"/>
    </row>
    <row r="865" spans="1:6" s="85" customFormat="1" ht="15.6" x14ac:dyDescent="0.3">
      <c r="A865" s="90"/>
      <c r="E865" s="90"/>
      <c r="F865" s="90"/>
    </row>
    <row r="866" spans="1:6" s="85" customFormat="1" ht="15.6" x14ac:dyDescent="0.3">
      <c r="A866" s="90"/>
      <c r="E866" s="90"/>
      <c r="F866" s="90"/>
    </row>
    <row r="867" spans="1:6" s="85" customFormat="1" ht="15.6" x14ac:dyDescent="0.3">
      <c r="A867" s="90"/>
      <c r="E867" s="90"/>
      <c r="F867" s="90"/>
    </row>
    <row r="868" spans="1:6" s="85" customFormat="1" ht="15.6" x14ac:dyDescent="0.3">
      <c r="A868" s="90"/>
      <c r="E868" s="90"/>
      <c r="F868" s="90"/>
    </row>
    <row r="869" spans="1:6" s="85" customFormat="1" ht="15.6" x14ac:dyDescent="0.3">
      <c r="A869" s="90"/>
      <c r="E869" s="90"/>
      <c r="F869" s="90"/>
    </row>
    <row r="870" spans="1:6" s="85" customFormat="1" ht="15.6" x14ac:dyDescent="0.3">
      <c r="A870" s="90"/>
      <c r="E870" s="90"/>
      <c r="F870" s="90"/>
    </row>
    <row r="871" spans="1:6" s="85" customFormat="1" ht="15.6" x14ac:dyDescent="0.3">
      <c r="A871" s="90"/>
      <c r="E871" s="90"/>
      <c r="F871" s="90"/>
    </row>
    <row r="872" spans="1:6" s="85" customFormat="1" ht="15.6" x14ac:dyDescent="0.3">
      <c r="A872" s="90"/>
      <c r="E872" s="90"/>
      <c r="F872" s="90"/>
    </row>
    <row r="873" spans="1:6" s="85" customFormat="1" ht="15.6" x14ac:dyDescent="0.3">
      <c r="A873" s="90"/>
      <c r="E873" s="90"/>
      <c r="F873" s="90"/>
    </row>
    <row r="874" spans="1:6" s="85" customFormat="1" ht="15.6" x14ac:dyDescent="0.3">
      <c r="A874" s="90"/>
      <c r="E874" s="90"/>
      <c r="F874" s="90"/>
    </row>
    <row r="875" spans="1:6" s="85" customFormat="1" ht="15.6" x14ac:dyDescent="0.3">
      <c r="A875" s="90"/>
      <c r="E875" s="90"/>
      <c r="F875" s="90"/>
    </row>
    <row r="876" spans="1:6" s="85" customFormat="1" ht="15.6" x14ac:dyDescent="0.3">
      <c r="A876" s="90"/>
      <c r="E876" s="90"/>
      <c r="F876" s="90"/>
    </row>
    <row r="877" spans="1:6" s="85" customFormat="1" ht="15.6" x14ac:dyDescent="0.3">
      <c r="A877" s="90"/>
      <c r="E877" s="90"/>
      <c r="F877" s="90"/>
    </row>
    <row r="878" spans="1:6" s="85" customFormat="1" ht="15.6" x14ac:dyDescent="0.3">
      <c r="A878" s="90"/>
      <c r="E878" s="90"/>
      <c r="F878" s="90"/>
    </row>
    <row r="879" spans="1:6" s="85" customFormat="1" ht="15.6" x14ac:dyDescent="0.3">
      <c r="A879" s="90"/>
      <c r="E879" s="90"/>
      <c r="F879" s="90"/>
    </row>
    <row r="880" spans="1:6" s="85" customFormat="1" ht="15.6" x14ac:dyDescent="0.3">
      <c r="A880" s="90"/>
      <c r="E880" s="90"/>
      <c r="F880" s="90"/>
    </row>
    <row r="881" spans="1:6" s="85" customFormat="1" ht="15.6" x14ac:dyDescent="0.3">
      <c r="A881" s="90"/>
      <c r="E881" s="90"/>
      <c r="F881" s="90"/>
    </row>
    <row r="882" spans="1:6" s="85" customFormat="1" ht="15.6" x14ac:dyDescent="0.3">
      <c r="A882" s="90"/>
      <c r="E882" s="90"/>
      <c r="F882" s="90"/>
    </row>
    <row r="883" spans="1:6" s="85" customFormat="1" ht="15.6" x14ac:dyDescent="0.3">
      <c r="A883" s="90"/>
      <c r="E883" s="90"/>
      <c r="F883" s="90"/>
    </row>
    <row r="884" spans="1:6" s="85" customFormat="1" ht="15.6" x14ac:dyDescent="0.3">
      <c r="A884" s="90"/>
      <c r="E884" s="90"/>
      <c r="F884" s="90"/>
    </row>
    <row r="885" spans="1:6" s="85" customFormat="1" ht="15.6" x14ac:dyDescent="0.3">
      <c r="A885" s="90"/>
      <c r="E885" s="90"/>
      <c r="F885" s="90"/>
    </row>
    <row r="886" spans="1:6" s="85" customFormat="1" ht="15.6" x14ac:dyDescent="0.3">
      <c r="A886" s="90"/>
      <c r="E886" s="90"/>
      <c r="F886" s="90"/>
    </row>
    <row r="887" spans="1:6" s="85" customFormat="1" ht="15.6" x14ac:dyDescent="0.3">
      <c r="A887" s="90"/>
      <c r="E887" s="90"/>
      <c r="F887" s="90"/>
    </row>
    <row r="888" spans="1:6" s="85" customFormat="1" ht="15.6" x14ac:dyDescent="0.3">
      <c r="A888" s="90"/>
      <c r="E888" s="90"/>
      <c r="F888" s="90"/>
    </row>
    <row r="889" spans="1:6" s="85" customFormat="1" ht="15.6" x14ac:dyDescent="0.3">
      <c r="A889" s="90"/>
      <c r="E889" s="90"/>
      <c r="F889" s="90"/>
    </row>
    <row r="890" spans="1:6" s="85" customFormat="1" ht="15.6" x14ac:dyDescent="0.3">
      <c r="A890" s="90"/>
      <c r="E890" s="90"/>
      <c r="F890" s="90"/>
    </row>
    <row r="891" spans="1:6" s="85" customFormat="1" ht="15.6" x14ac:dyDescent="0.3">
      <c r="A891" s="90"/>
      <c r="E891" s="90"/>
      <c r="F891" s="90"/>
    </row>
    <row r="892" spans="1:6" s="85" customFormat="1" ht="15.6" x14ac:dyDescent="0.3">
      <c r="A892" s="90"/>
      <c r="E892" s="90"/>
      <c r="F892" s="90"/>
    </row>
    <row r="893" spans="1:6" s="85" customFormat="1" ht="15.6" x14ac:dyDescent="0.3">
      <c r="A893" s="90"/>
      <c r="E893" s="90"/>
      <c r="F893" s="90"/>
    </row>
    <row r="894" spans="1:6" s="85" customFormat="1" ht="15.6" x14ac:dyDescent="0.3">
      <c r="A894" s="90"/>
      <c r="E894" s="90"/>
      <c r="F894" s="90"/>
    </row>
    <row r="895" spans="1:6" s="85" customFormat="1" ht="15.6" x14ac:dyDescent="0.3">
      <c r="A895" s="90"/>
      <c r="E895" s="90"/>
      <c r="F895" s="90"/>
    </row>
    <row r="896" spans="1:6" s="85" customFormat="1" ht="15.6" x14ac:dyDescent="0.3">
      <c r="A896" s="90"/>
      <c r="E896" s="90"/>
      <c r="F896" s="90"/>
    </row>
    <row r="897" spans="1:6" s="85" customFormat="1" ht="15.6" x14ac:dyDescent="0.3">
      <c r="A897" s="90"/>
      <c r="E897" s="90"/>
      <c r="F897" s="90"/>
    </row>
    <row r="898" spans="1:6" s="85" customFormat="1" ht="15.6" x14ac:dyDescent="0.3">
      <c r="A898" s="90"/>
      <c r="E898" s="90"/>
      <c r="F898" s="90"/>
    </row>
    <row r="899" spans="1:6" s="85" customFormat="1" ht="15.6" x14ac:dyDescent="0.3">
      <c r="A899" s="90"/>
      <c r="E899" s="90"/>
      <c r="F899" s="90"/>
    </row>
    <row r="900" spans="1:6" s="85" customFormat="1" ht="15.6" x14ac:dyDescent="0.3">
      <c r="A900" s="90"/>
      <c r="E900" s="90"/>
      <c r="F900" s="90"/>
    </row>
    <row r="901" spans="1:6" s="85" customFormat="1" ht="15.6" x14ac:dyDescent="0.3">
      <c r="A901" s="90"/>
      <c r="E901" s="90"/>
      <c r="F901" s="90"/>
    </row>
    <row r="902" spans="1:6" s="85" customFormat="1" ht="15.6" x14ac:dyDescent="0.3">
      <c r="A902" s="90"/>
      <c r="E902" s="90"/>
      <c r="F902" s="90"/>
    </row>
    <row r="903" spans="1:6" s="85" customFormat="1" ht="15.6" x14ac:dyDescent="0.3">
      <c r="A903" s="90"/>
      <c r="E903" s="90"/>
      <c r="F903" s="90"/>
    </row>
    <row r="904" spans="1:6" s="85" customFormat="1" ht="15.6" x14ac:dyDescent="0.3">
      <c r="A904" s="90"/>
      <c r="E904" s="90"/>
      <c r="F904" s="90"/>
    </row>
    <row r="905" spans="1:6" s="85" customFormat="1" ht="15.6" x14ac:dyDescent="0.3">
      <c r="A905" s="90"/>
      <c r="E905" s="90"/>
      <c r="F905" s="90"/>
    </row>
    <row r="906" spans="1:6" s="85" customFormat="1" ht="15.6" x14ac:dyDescent="0.3">
      <c r="A906" s="90"/>
      <c r="E906" s="90"/>
      <c r="F906" s="90"/>
    </row>
    <row r="907" spans="1:6" s="85" customFormat="1" ht="15.6" x14ac:dyDescent="0.3">
      <c r="A907" s="90"/>
      <c r="E907" s="90"/>
      <c r="F907" s="90"/>
    </row>
    <row r="908" spans="1:6" s="85" customFormat="1" ht="15.6" x14ac:dyDescent="0.3">
      <c r="A908" s="90"/>
      <c r="E908" s="90"/>
      <c r="F908" s="90"/>
    </row>
    <row r="909" spans="1:6" s="85" customFormat="1" ht="15.6" x14ac:dyDescent="0.3">
      <c r="A909" s="90"/>
      <c r="E909" s="90"/>
      <c r="F909" s="90"/>
    </row>
    <row r="910" spans="1:6" s="85" customFormat="1" ht="15.6" x14ac:dyDescent="0.3">
      <c r="A910" s="90"/>
      <c r="E910" s="90"/>
      <c r="F910" s="90"/>
    </row>
    <row r="911" spans="1:6" s="85" customFormat="1" ht="15.6" x14ac:dyDescent="0.3">
      <c r="A911" s="90"/>
      <c r="E911" s="90"/>
      <c r="F911" s="90"/>
    </row>
    <row r="912" spans="1:6" s="85" customFormat="1" ht="15.6" x14ac:dyDescent="0.3">
      <c r="A912" s="90"/>
      <c r="E912" s="90"/>
      <c r="F912" s="90"/>
    </row>
    <row r="913" spans="1:6" s="85" customFormat="1" ht="15.6" x14ac:dyDescent="0.3">
      <c r="A913" s="90"/>
      <c r="E913" s="90"/>
      <c r="F913" s="90"/>
    </row>
    <row r="914" spans="1:6" s="85" customFormat="1" ht="15.6" x14ac:dyDescent="0.3">
      <c r="A914" s="90"/>
      <c r="E914" s="90"/>
      <c r="F914" s="90"/>
    </row>
    <row r="915" spans="1:6" s="85" customFormat="1" ht="15.6" x14ac:dyDescent="0.3">
      <c r="A915" s="90"/>
      <c r="E915" s="90"/>
      <c r="F915" s="90"/>
    </row>
    <row r="916" spans="1:6" s="85" customFormat="1" ht="15.6" x14ac:dyDescent="0.3">
      <c r="A916" s="90"/>
      <c r="E916" s="90"/>
      <c r="F916" s="90"/>
    </row>
    <row r="917" spans="1:6" s="85" customFormat="1" ht="15.6" x14ac:dyDescent="0.3">
      <c r="A917" s="90"/>
      <c r="E917" s="90"/>
      <c r="F917" s="90"/>
    </row>
    <row r="918" spans="1:6" s="85" customFormat="1" ht="15.6" x14ac:dyDescent="0.3">
      <c r="A918" s="90"/>
      <c r="E918" s="90"/>
      <c r="F918" s="90"/>
    </row>
    <row r="919" spans="1:6" s="85" customFormat="1" ht="15.6" x14ac:dyDescent="0.3">
      <c r="A919" s="90"/>
      <c r="E919" s="90"/>
      <c r="F919" s="90"/>
    </row>
    <row r="920" spans="1:6" s="85" customFormat="1" ht="15.6" x14ac:dyDescent="0.3">
      <c r="A920" s="90"/>
      <c r="E920" s="90"/>
      <c r="F920" s="90"/>
    </row>
    <row r="921" spans="1:6" s="85" customFormat="1" ht="15.6" x14ac:dyDescent="0.3">
      <c r="A921" s="90"/>
      <c r="E921" s="90"/>
      <c r="F921" s="90"/>
    </row>
    <row r="922" spans="1:6" s="85" customFormat="1" ht="15.6" x14ac:dyDescent="0.3">
      <c r="A922" s="90"/>
      <c r="E922" s="90"/>
      <c r="F922" s="90"/>
    </row>
    <row r="923" spans="1:6" s="85" customFormat="1" ht="15.6" x14ac:dyDescent="0.3">
      <c r="A923" s="90"/>
      <c r="E923" s="90"/>
      <c r="F923" s="90"/>
    </row>
    <row r="924" spans="1:6" s="85" customFormat="1" ht="15.6" x14ac:dyDescent="0.3">
      <c r="A924" s="90"/>
      <c r="E924" s="90"/>
      <c r="F924" s="90"/>
    </row>
    <row r="925" spans="1:6" s="85" customFormat="1" ht="15.6" x14ac:dyDescent="0.3">
      <c r="A925" s="90"/>
      <c r="E925" s="90"/>
      <c r="F925" s="90"/>
    </row>
    <row r="926" spans="1:6" s="85" customFormat="1" ht="15.6" x14ac:dyDescent="0.3">
      <c r="A926" s="90"/>
      <c r="E926" s="90"/>
      <c r="F926" s="90"/>
    </row>
    <row r="927" spans="1:6" s="85" customFormat="1" ht="15.6" x14ac:dyDescent="0.3">
      <c r="A927" s="90"/>
      <c r="E927" s="90"/>
      <c r="F927" s="90"/>
    </row>
    <row r="928" spans="1:6" s="85" customFormat="1" ht="15.6" x14ac:dyDescent="0.3">
      <c r="A928" s="90"/>
      <c r="E928" s="90"/>
      <c r="F928" s="90"/>
    </row>
    <row r="929" spans="1:6" s="85" customFormat="1" ht="15.6" x14ac:dyDescent="0.3">
      <c r="A929" s="90"/>
      <c r="E929" s="90"/>
      <c r="F929" s="90"/>
    </row>
    <row r="930" spans="1:6" s="85" customFormat="1" ht="15.6" x14ac:dyDescent="0.3">
      <c r="A930" s="90"/>
      <c r="E930" s="90"/>
      <c r="F930" s="90"/>
    </row>
    <row r="931" spans="1:6" s="85" customFormat="1" ht="15.6" x14ac:dyDescent="0.3">
      <c r="A931" s="90"/>
      <c r="E931" s="90"/>
      <c r="F931" s="90"/>
    </row>
    <row r="932" spans="1:6" s="85" customFormat="1" ht="15.6" x14ac:dyDescent="0.3">
      <c r="A932" s="90"/>
      <c r="E932" s="90"/>
      <c r="F932" s="90"/>
    </row>
    <row r="933" spans="1:6" s="85" customFormat="1" ht="15.6" x14ac:dyDescent="0.3">
      <c r="A933" s="90"/>
      <c r="E933" s="90"/>
      <c r="F933" s="90"/>
    </row>
    <row r="934" spans="1:6" s="85" customFormat="1" ht="15.6" x14ac:dyDescent="0.3">
      <c r="A934" s="90"/>
      <c r="E934" s="90"/>
      <c r="F934" s="90"/>
    </row>
    <row r="935" spans="1:6" s="85" customFormat="1" ht="15.6" x14ac:dyDescent="0.3">
      <c r="A935" s="90"/>
      <c r="E935" s="90"/>
      <c r="F935" s="90"/>
    </row>
    <row r="936" spans="1:6" s="85" customFormat="1" ht="15.6" x14ac:dyDescent="0.3">
      <c r="A936" s="90"/>
      <c r="E936" s="90"/>
      <c r="F936" s="90"/>
    </row>
    <row r="937" spans="1:6" s="85" customFormat="1" ht="15.6" x14ac:dyDescent="0.3">
      <c r="A937" s="90"/>
      <c r="E937" s="90"/>
      <c r="F937" s="90"/>
    </row>
    <row r="938" spans="1:6" s="85" customFormat="1" ht="15.6" x14ac:dyDescent="0.3">
      <c r="A938" s="90"/>
      <c r="E938" s="90"/>
      <c r="F938" s="90"/>
    </row>
    <row r="939" spans="1:6" s="85" customFormat="1" ht="15.6" x14ac:dyDescent="0.3">
      <c r="A939" s="90"/>
      <c r="E939" s="90"/>
      <c r="F939" s="90"/>
    </row>
    <row r="940" spans="1:6" s="85" customFormat="1" ht="15.6" x14ac:dyDescent="0.3">
      <c r="A940" s="90"/>
      <c r="E940" s="90"/>
      <c r="F940" s="90"/>
    </row>
    <row r="941" spans="1:6" s="85" customFormat="1" ht="15.6" x14ac:dyDescent="0.3">
      <c r="A941" s="90"/>
      <c r="E941" s="90"/>
      <c r="F941" s="90"/>
    </row>
    <row r="942" spans="1:6" s="85" customFormat="1" ht="15.6" x14ac:dyDescent="0.3">
      <c r="A942" s="90"/>
      <c r="E942" s="90"/>
      <c r="F942" s="90"/>
    </row>
    <row r="943" spans="1:6" s="85" customFormat="1" ht="15.6" x14ac:dyDescent="0.3">
      <c r="A943" s="90"/>
      <c r="E943" s="90"/>
      <c r="F943" s="90"/>
    </row>
    <row r="944" spans="1:6" s="85" customFormat="1" ht="15.6" x14ac:dyDescent="0.3">
      <c r="A944" s="90"/>
      <c r="E944" s="90"/>
      <c r="F944" s="90"/>
    </row>
    <row r="945" spans="1:6" s="85" customFormat="1" ht="15.6" x14ac:dyDescent="0.3">
      <c r="A945" s="90"/>
      <c r="E945" s="90"/>
      <c r="F945" s="90"/>
    </row>
    <row r="946" spans="1:6" s="85" customFormat="1" ht="15.6" x14ac:dyDescent="0.3">
      <c r="A946" s="90"/>
      <c r="E946" s="90"/>
      <c r="F946" s="90"/>
    </row>
    <row r="947" spans="1:6" s="85" customFormat="1" ht="15.6" x14ac:dyDescent="0.3">
      <c r="A947" s="90"/>
      <c r="E947" s="90"/>
      <c r="F947" s="90"/>
    </row>
    <row r="948" spans="1:6" s="85" customFormat="1" ht="15.6" x14ac:dyDescent="0.3">
      <c r="A948" s="90"/>
      <c r="E948" s="90"/>
      <c r="F948" s="90"/>
    </row>
    <row r="949" spans="1:6" s="85" customFormat="1" ht="15.6" x14ac:dyDescent="0.3">
      <c r="A949" s="90"/>
      <c r="E949" s="90"/>
      <c r="F949" s="90"/>
    </row>
    <row r="950" spans="1:6" s="85" customFormat="1" ht="15.6" x14ac:dyDescent="0.3">
      <c r="A950" s="90"/>
      <c r="E950" s="90"/>
      <c r="F950" s="90"/>
    </row>
    <row r="951" spans="1:6" s="85" customFormat="1" ht="15.6" x14ac:dyDescent="0.3">
      <c r="A951" s="90"/>
      <c r="E951" s="90"/>
      <c r="F951" s="90"/>
    </row>
    <row r="952" spans="1:6" s="85" customFormat="1" ht="15.6" x14ac:dyDescent="0.3">
      <c r="A952" s="90"/>
      <c r="E952" s="90"/>
      <c r="F952" s="90"/>
    </row>
    <row r="953" spans="1:6" s="85" customFormat="1" ht="15.6" x14ac:dyDescent="0.3">
      <c r="A953" s="90"/>
      <c r="E953" s="90"/>
      <c r="F953" s="90"/>
    </row>
    <row r="954" spans="1:6" s="85" customFormat="1" ht="15.6" x14ac:dyDescent="0.3">
      <c r="A954" s="90"/>
      <c r="E954" s="90"/>
      <c r="F954" s="90"/>
    </row>
    <row r="955" spans="1:6" s="85" customFormat="1" ht="15.6" x14ac:dyDescent="0.3">
      <c r="A955" s="90"/>
      <c r="E955" s="90"/>
      <c r="F955" s="90"/>
    </row>
    <row r="956" spans="1:6" s="85" customFormat="1" ht="15.6" x14ac:dyDescent="0.3">
      <c r="A956" s="90"/>
      <c r="E956" s="90"/>
      <c r="F956" s="90"/>
    </row>
    <row r="957" spans="1:6" s="85" customFormat="1" ht="15.6" x14ac:dyDescent="0.3">
      <c r="A957" s="90"/>
      <c r="E957" s="90"/>
      <c r="F957" s="90"/>
    </row>
    <row r="958" spans="1:6" s="85" customFormat="1" ht="15.6" x14ac:dyDescent="0.3">
      <c r="A958" s="90"/>
      <c r="E958" s="90"/>
      <c r="F958" s="90"/>
    </row>
    <row r="959" spans="1:6" s="85" customFormat="1" ht="15.6" x14ac:dyDescent="0.3">
      <c r="A959" s="90"/>
      <c r="E959" s="90"/>
      <c r="F959" s="90"/>
    </row>
    <row r="960" spans="1:6" s="85" customFormat="1" ht="15.6" x14ac:dyDescent="0.3">
      <c r="A960" s="90"/>
      <c r="E960" s="90"/>
      <c r="F960" s="90"/>
    </row>
    <row r="961" spans="1:6" s="85" customFormat="1" ht="15.6" x14ac:dyDescent="0.3">
      <c r="A961" s="90"/>
      <c r="E961" s="90"/>
      <c r="F961" s="90"/>
    </row>
    <row r="962" spans="1:6" s="85" customFormat="1" ht="15.6" x14ac:dyDescent="0.3">
      <c r="A962" s="90"/>
      <c r="E962" s="90"/>
      <c r="F962" s="90"/>
    </row>
    <row r="963" spans="1:6" s="85" customFormat="1" ht="15.6" x14ac:dyDescent="0.3">
      <c r="A963" s="90"/>
      <c r="E963" s="90"/>
      <c r="F963" s="90"/>
    </row>
    <row r="964" spans="1:6" s="85" customFormat="1" ht="15.6" x14ac:dyDescent="0.3">
      <c r="A964" s="90"/>
      <c r="E964" s="90"/>
      <c r="F964" s="90"/>
    </row>
    <row r="965" spans="1:6" s="85" customFormat="1" ht="15.6" x14ac:dyDescent="0.3">
      <c r="A965" s="90"/>
      <c r="E965" s="90"/>
      <c r="F965" s="90"/>
    </row>
    <row r="966" spans="1:6" s="85" customFormat="1" ht="15.6" x14ac:dyDescent="0.3">
      <c r="A966" s="90"/>
      <c r="E966" s="90"/>
      <c r="F966" s="90"/>
    </row>
    <row r="967" spans="1:6" s="85" customFormat="1" ht="15.6" x14ac:dyDescent="0.3">
      <c r="A967" s="90"/>
      <c r="E967" s="90"/>
      <c r="F967" s="90"/>
    </row>
    <row r="968" spans="1:6" s="85" customFormat="1" ht="15.6" x14ac:dyDescent="0.3">
      <c r="A968" s="90"/>
      <c r="E968" s="90"/>
      <c r="F968" s="90"/>
    </row>
    <row r="969" spans="1:6" s="85" customFormat="1" ht="15.6" x14ac:dyDescent="0.3">
      <c r="A969" s="90"/>
      <c r="E969" s="90"/>
      <c r="F969" s="90"/>
    </row>
    <row r="970" spans="1:6" s="85" customFormat="1" ht="15.6" x14ac:dyDescent="0.3">
      <c r="A970" s="90"/>
      <c r="E970" s="90"/>
      <c r="F970" s="90"/>
    </row>
    <row r="971" spans="1:6" s="85" customFormat="1" ht="15.6" x14ac:dyDescent="0.3">
      <c r="A971" s="90"/>
      <c r="E971" s="90"/>
      <c r="F971" s="90"/>
    </row>
    <row r="972" spans="1:6" s="85" customFormat="1" ht="15.6" x14ac:dyDescent="0.3">
      <c r="A972" s="90"/>
      <c r="E972" s="90"/>
      <c r="F972" s="90"/>
    </row>
    <row r="973" spans="1:6" s="85" customFormat="1" ht="15.6" x14ac:dyDescent="0.3">
      <c r="A973" s="90"/>
      <c r="E973" s="90"/>
      <c r="F973" s="90"/>
    </row>
    <row r="974" spans="1:6" s="85" customFormat="1" ht="15.6" x14ac:dyDescent="0.3">
      <c r="A974" s="90"/>
      <c r="E974" s="90"/>
      <c r="F974" s="90"/>
    </row>
    <row r="975" spans="1:6" s="85" customFormat="1" ht="15.6" x14ac:dyDescent="0.3">
      <c r="A975" s="90"/>
      <c r="E975" s="90"/>
      <c r="F975" s="90"/>
    </row>
    <row r="976" spans="1:6" s="85" customFormat="1" ht="15.6" x14ac:dyDescent="0.3">
      <c r="A976" s="90"/>
      <c r="E976" s="90"/>
      <c r="F976" s="90"/>
    </row>
    <row r="977" spans="1:6" s="85" customFormat="1" ht="15.6" x14ac:dyDescent="0.3">
      <c r="A977" s="90"/>
      <c r="E977" s="90"/>
      <c r="F977" s="90"/>
    </row>
    <row r="978" spans="1:6" s="85" customFormat="1" ht="15.6" x14ac:dyDescent="0.3">
      <c r="A978" s="90"/>
      <c r="E978" s="90"/>
      <c r="F978" s="90"/>
    </row>
    <row r="979" spans="1:6" s="85" customFormat="1" ht="15.6" x14ac:dyDescent="0.3">
      <c r="A979" s="90"/>
      <c r="E979" s="90"/>
      <c r="F979" s="90"/>
    </row>
    <row r="980" spans="1:6" s="85" customFormat="1" ht="15.6" x14ac:dyDescent="0.3">
      <c r="A980" s="90"/>
      <c r="E980" s="90"/>
      <c r="F980" s="90"/>
    </row>
    <row r="981" spans="1:6" s="85" customFormat="1" ht="15.6" x14ac:dyDescent="0.3">
      <c r="A981" s="90"/>
      <c r="E981" s="90"/>
      <c r="F981" s="90"/>
    </row>
    <row r="982" spans="1:6" s="85" customFormat="1" ht="15.6" x14ac:dyDescent="0.3">
      <c r="A982" s="90"/>
      <c r="E982" s="90"/>
      <c r="F982" s="90"/>
    </row>
    <row r="983" spans="1:6" s="85" customFormat="1" ht="15.6" x14ac:dyDescent="0.3">
      <c r="A983" s="90"/>
      <c r="E983" s="90"/>
      <c r="F983" s="90"/>
    </row>
    <row r="984" spans="1:6" s="85" customFormat="1" ht="15.6" x14ac:dyDescent="0.3">
      <c r="A984" s="90"/>
      <c r="E984" s="90"/>
      <c r="F984" s="90"/>
    </row>
    <row r="985" spans="1:6" s="85" customFormat="1" ht="15.6" x14ac:dyDescent="0.3">
      <c r="A985" s="90"/>
      <c r="E985" s="90"/>
      <c r="F985" s="90"/>
    </row>
    <row r="986" spans="1:6" s="85" customFormat="1" ht="15.6" x14ac:dyDescent="0.3">
      <c r="A986" s="90"/>
      <c r="E986" s="90"/>
      <c r="F986" s="90"/>
    </row>
    <row r="987" spans="1:6" s="85" customFormat="1" ht="15.6" x14ac:dyDescent="0.3">
      <c r="A987" s="90"/>
      <c r="E987" s="90"/>
      <c r="F987" s="90"/>
    </row>
    <row r="988" spans="1:6" s="85" customFormat="1" ht="15.6" x14ac:dyDescent="0.3">
      <c r="A988" s="90"/>
      <c r="E988" s="90"/>
      <c r="F988" s="90"/>
    </row>
    <row r="989" spans="1:6" s="85" customFormat="1" ht="15.6" x14ac:dyDescent="0.3">
      <c r="A989" s="90"/>
      <c r="E989" s="90"/>
      <c r="F989" s="90"/>
    </row>
    <row r="990" spans="1:6" s="85" customFormat="1" ht="15.6" x14ac:dyDescent="0.3">
      <c r="A990" s="90"/>
      <c r="E990" s="90"/>
      <c r="F990" s="90"/>
    </row>
    <row r="991" spans="1:6" s="85" customFormat="1" ht="15.6" x14ac:dyDescent="0.3">
      <c r="A991" s="90"/>
      <c r="E991" s="90"/>
      <c r="F991" s="90"/>
    </row>
    <row r="992" spans="1:6" s="85" customFormat="1" ht="15.6" x14ac:dyDescent="0.3">
      <c r="A992" s="90"/>
      <c r="E992" s="90"/>
      <c r="F992" s="90"/>
    </row>
    <row r="993" spans="1:6" s="85" customFormat="1" ht="15.6" x14ac:dyDescent="0.3">
      <c r="A993" s="90"/>
      <c r="E993" s="90"/>
      <c r="F993" s="90"/>
    </row>
    <row r="994" spans="1:6" s="85" customFormat="1" ht="15.6" x14ac:dyDescent="0.3">
      <c r="A994" s="90"/>
      <c r="E994" s="90"/>
      <c r="F994" s="90"/>
    </row>
    <row r="995" spans="1:6" s="85" customFormat="1" ht="15.6" x14ac:dyDescent="0.3">
      <c r="A995" s="90"/>
      <c r="E995" s="90"/>
      <c r="F995" s="90"/>
    </row>
    <row r="996" spans="1:6" s="85" customFormat="1" ht="15.6" x14ac:dyDescent="0.3">
      <c r="A996" s="90"/>
      <c r="E996" s="90"/>
      <c r="F996" s="90"/>
    </row>
    <row r="997" spans="1:6" s="85" customFormat="1" ht="15.6" x14ac:dyDescent="0.3">
      <c r="A997" s="90"/>
      <c r="E997" s="90"/>
      <c r="F997" s="90"/>
    </row>
    <row r="998" spans="1:6" s="85" customFormat="1" ht="15.6" x14ac:dyDescent="0.3">
      <c r="A998" s="90"/>
      <c r="E998" s="90"/>
      <c r="F998" s="90"/>
    </row>
    <row r="999" spans="1:6" s="85" customFormat="1" ht="15.6" x14ac:dyDescent="0.3">
      <c r="A999" s="90"/>
      <c r="E999" s="90"/>
      <c r="F999" s="90"/>
    </row>
    <row r="1000" spans="1:6" s="85" customFormat="1" ht="15.6" x14ac:dyDescent="0.3">
      <c r="A1000" s="90"/>
      <c r="E1000" s="90"/>
      <c r="F1000" s="90"/>
    </row>
    <row r="1001" spans="1:6" s="85" customFormat="1" ht="15.6" x14ac:dyDescent="0.3">
      <c r="A1001" s="90"/>
      <c r="E1001" s="90"/>
      <c r="F1001" s="90"/>
    </row>
    <row r="1002" spans="1:6" s="85" customFormat="1" ht="15.6" x14ac:dyDescent="0.3">
      <c r="A1002" s="90"/>
      <c r="E1002" s="90"/>
      <c r="F1002" s="90"/>
    </row>
    <row r="1003" spans="1:6" s="85" customFormat="1" ht="15.6" x14ac:dyDescent="0.3">
      <c r="A1003" s="90"/>
      <c r="E1003" s="90"/>
      <c r="F1003" s="90"/>
    </row>
    <row r="1004" spans="1:6" s="85" customFormat="1" ht="15.6" x14ac:dyDescent="0.3">
      <c r="A1004" s="90"/>
      <c r="E1004" s="90"/>
      <c r="F1004" s="90"/>
    </row>
    <row r="1005" spans="1:6" s="85" customFormat="1" ht="15.6" x14ac:dyDescent="0.3">
      <c r="A1005" s="90"/>
      <c r="E1005" s="90"/>
      <c r="F1005" s="90"/>
    </row>
    <row r="1006" spans="1:6" s="85" customFormat="1" ht="15.6" x14ac:dyDescent="0.3">
      <c r="A1006" s="90"/>
      <c r="E1006" s="90"/>
      <c r="F1006" s="90"/>
    </row>
    <row r="1007" spans="1:6" s="85" customFormat="1" ht="15.6" x14ac:dyDescent="0.3">
      <c r="A1007" s="90"/>
      <c r="E1007" s="90"/>
      <c r="F1007" s="90"/>
    </row>
    <row r="1008" spans="1:6" s="85" customFormat="1" ht="15.6" x14ac:dyDescent="0.3">
      <c r="A1008" s="90"/>
      <c r="E1008" s="90"/>
      <c r="F1008" s="90"/>
    </row>
    <row r="1009" spans="1:6" s="85" customFormat="1" ht="15.6" x14ac:dyDescent="0.3">
      <c r="A1009" s="90"/>
      <c r="E1009" s="90"/>
      <c r="F1009" s="90"/>
    </row>
    <row r="1010" spans="1:6" s="85" customFormat="1" ht="15.6" x14ac:dyDescent="0.3">
      <c r="A1010" s="90"/>
      <c r="E1010" s="90"/>
      <c r="F1010" s="90"/>
    </row>
    <row r="1011" spans="1:6" s="85" customFormat="1" ht="15.6" x14ac:dyDescent="0.3">
      <c r="A1011" s="90"/>
      <c r="E1011" s="90"/>
      <c r="F1011" s="90"/>
    </row>
    <row r="1012" spans="1:6" s="85" customFormat="1" ht="15.6" x14ac:dyDescent="0.3">
      <c r="A1012" s="90"/>
      <c r="E1012" s="90"/>
      <c r="F1012" s="90"/>
    </row>
    <row r="1013" spans="1:6" s="85" customFormat="1" ht="15.6" x14ac:dyDescent="0.3">
      <c r="A1013" s="90"/>
      <c r="E1013" s="90"/>
      <c r="F1013" s="90"/>
    </row>
    <row r="1014" spans="1:6" s="85" customFormat="1" ht="15.6" x14ac:dyDescent="0.3">
      <c r="A1014" s="90"/>
      <c r="E1014" s="90"/>
      <c r="F1014" s="90"/>
    </row>
    <row r="1015" spans="1:6" s="85" customFormat="1" ht="15.6" x14ac:dyDescent="0.3">
      <c r="A1015" s="90"/>
      <c r="E1015" s="90"/>
      <c r="F1015" s="90"/>
    </row>
    <row r="1016" spans="1:6" s="85" customFormat="1" ht="15.6" x14ac:dyDescent="0.3">
      <c r="A1016" s="90"/>
      <c r="E1016" s="90"/>
      <c r="F1016" s="90"/>
    </row>
    <row r="1017" spans="1:6" s="85" customFormat="1" ht="15.6" x14ac:dyDescent="0.3">
      <c r="A1017" s="90"/>
      <c r="E1017" s="90"/>
      <c r="F1017" s="90"/>
    </row>
    <row r="1018" spans="1:6" s="85" customFormat="1" ht="15.6" x14ac:dyDescent="0.3">
      <c r="A1018" s="90"/>
      <c r="E1018" s="90"/>
      <c r="F1018" s="90"/>
    </row>
    <row r="1019" spans="1:6" s="85" customFormat="1" ht="15.6" x14ac:dyDescent="0.3">
      <c r="A1019" s="90"/>
      <c r="E1019" s="90"/>
      <c r="F1019" s="90"/>
    </row>
    <row r="1020" spans="1:6" s="85" customFormat="1" ht="15.6" x14ac:dyDescent="0.3">
      <c r="A1020" s="90"/>
      <c r="E1020" s="90"/>
      <c r="F1020" s="90"/>
    </row>
    <row r="1021" spans="1:6" s="85" customFormat="1" ht="15.6" x14ac:dyDescent="0.3">
      <c r="A1021" s="90"/>
      <c r="E1021" s="90"/>
      <c r="F1021" s="90"/>
    </row>
    <row r="1022" spans="1:6" s="85" customFormat="1" ht="15.6" x14ac:dyDescent="0.3">
      <c r="A1022" s="90"/>
      <c r="E1022" s="90"/>
      <c r="F1022" s="90"/>
    </row>
    <row r="1023" spans="1:6" s="85" customFormat="1" ht="15.6" x14ac:dyDescent="0.3">
      <c r="A1023" s="90"/>
      <c r="E1023" s="90"/>
      <c r="F1023" s="90"/>
    </row>
    <row r="1024" spans="1:6" s="85" customFormat="1" ht="15.6" x14ac:dyDescent="0.3">
      <c r="A1024" s="90"/>
      <c r="E1024" s="90"/>
      <c r="F1024" s="90"/>
    </row>
    <row r="1025" spans="1:6" s="85" customFormat="1" ht="15.6" x14ac:dyDescent="0.3">
      <c r="A1025" s="90"/>
      <c r="E1025" s="90"/>
      <c r="F1025" s="90"/>
    </row>
    <row r="1026" spans="1:6" s="85" customFormat="1" ht="15.6" x14ac:dyDescent="0.3">
      <c r="A1026" s="90"/>
      <c r="E1026" s="90"/>
      <c r="F1026" s="90"/>
    </row>
    <row r="1027" spans="1:6" s="85" customFormat="1" ht="15.6" x14ac:dyDescent="0.3">
      <c r="A1027" s="90"/>
      <c r="E1027" s="90"/>
      <c r="F1027" s="90"/>
    </row>
    <row r="1028" spans="1:6" s="85" customFormat="1" ht="15.6" x14ac:dyDescent="0.3">
      <c r="A1028" s="90"/>
      <c r="E1028" s="90"/>
      <c r="F1028" s="90"/>
    </row>
    <row r="1029" spans="1:6" s="85" customFormat="1" ht="15.6" x14ac:dyDescent="0.3">
      <c r="A1029" s="90"/>
      <c r="E1029" s="90"/>
      <c r="F1029" s="90"/>
    </row>
    <row r="1030" spans="1:6" s="85" customFormat="1" ht="15.6" x14ac:dyDescent="0.3">
      <c r="A1030" s="90"/>
      <c r="E1030" s="90"/>
      <c r="F1030" s="90"/>
    </row>
    <row r="1031" spans="1:6" s="85" customFormat="1" ht="15.6" x14ac:dyDescent="0.3">
      <c r="A1031" s="90"/>
      <c r="E1031" s="90"/>
      <c r="F1031" s="90"/>
    </row>
    <row r="1032" spans="1:6" s="85" customFormat="1" ht="15.6" x14ac:dyDescent="0.3">
      <c r="A1032" s="90"/>
      <c r="E1032" s="90"/>
      <c r="F1032" s="90"/>
    </row>
    <row r="1033" spans="1:6" s="85" customFormat="1" ht="15.6" x14ac:dyDescent="0.3">
      <c r="A1033" s="90"/>
      <c r="E1033" s="90"/>
      <c r="F1033" s="90"/>
    </row>
    <row r="1034" spans="1:6" s="85" customFormat="1" ht="15.6" x14ac:dyDescent="0.3">
      <c r="A1034" s="90"/>
      <c r="E1034" s="90"/>
      <c r="F1034" s="90"/>
    </row>
    <row r="1035" spans="1:6" s="85" customFormat="1" ht="15.6" x14ac:dyDescent="0.3">
      <c r="A1035" s="90"/>
      <c r="E1035" s="90"/>
      <c r="F1035" s="90"/>
    </row>
    <row r="1036" spans="1:6" s="85" customFormat="1" ht="15.6" x14ac:dyDescent="0.3">
      <c r="A1036" s="90"/>
      <c r="E1036" s="90"/>
      <c r="F1036" s="90"/>
    </row>
    <row r="1037" spans="1:6" s="85" customFormat="1" ht="15.6" x14ac:dyDescent="0.3">
      <c r="A1037" s="90"/>
      <c r="E1037" s="90"/>
      <c r="F1037" s="90"/>
    </row>
    <row r="1038" spans="1:6" s="85" customFormat="1" ht="15.6" x14ac:dyDescent="0.3">
      <c r="A1038" s="90"/>
      <c r="E1038" s="90"/>
      <c r="F1038" s="90"/>
    </row>
    <row r="1039" spans="1:6" s="85" customFormat="1" ht="15.6" x14ac:dyDescent="0.3">
      <c r="A1039" s="90"/>
      <c r="E1039" s="90"/>
      <c r="F1039" s="90"/>
    </row>
    <row r="1040" spans="1:6" s="85" customFormat="1" ht="15.6" x14ac:dyDescent="0.3">
      <c r="A1040" s="90"/>
      <c r="E1040" s="90"/>
      <c r="F1040" s="90"/>
    </row>
    <row r="1041" spans="1:6" s="85" customFormat="1" ht="15.6" x14ac:dyDescent="0.3">
      <c r="A1041" s="90"/>
      <c r="E1041" s="90"/>
      <c r="F1041" s="90"/>
    </row>
    <row r="1042" spans="1:6" s="85" customFormat="1" ht="15.6" x14ac:dyDescent="0.3">
      <c r="A1042" s="90"/>
      <c r="E1042" s="90"/>
      <c r="F1042" s="90"/>
    </row>
    <row r="1043" spans="1:6" s="85" customFormat="1" ht="15.6" x14ac:dyDescent="0.3">
      <c r="A1043" s="90"/>
      <c r="E1043" s="90"/>
      <c r="F1043" s="90"/>
    </row>
    <row r="1044" spans="1:6" s="85" customFormat="1" ht="15.6" x14ac:dyDescent="0.3">
      <c r="A1044" s="90"/>
      <c r="E1044" s="90"/>
      <c r="F1044" s="90"/>
    </row>
    <row r="1045" spans="1:6" s="85" customFormat="1" ht="15.6" x14ac:dyDescent="0.3">
      <c r="A1045" s="90"/>
      <c r="E1045" s="90"/>
      <c r="F1045" s="90"/>
    </row>
    <row r="1046" spans="1:6" s="85" customFormat="1" ht="15.6" x14ac:dyDescent="0.3">
      <c r="A1046" s="90"/>
      <c r="E1046" s="90"/>
      <c r="F1046" s="90"/>
    </row>
    <row r="1047" spans="1:6" s="85" customFormat="1" ht="15.6" x14ac:dyDescent="0.3">
      <c r="A1047" s="90"/>
      <c r="E1047" s="90"/>
      <c r="F1047" s="90"/>
    </row>
    <row r="1048" spans="1:6" s="85" customFormat="1" ht="15.6" x14ac:dyDescent="0.3">
      <c r="A1048" s="90"/>
      <c r="E1048" s="90"/>
      <c r="F1048" s="90"/>
    </row>
    <row r="1049" spans="1:6" s="85" customFormat="1" ht="15.6" x14ac:dyDescent="0.3">
      <c r="A1049" s="90"/>
      <c r="E1049" s="90"/>
      <c r="F1049" s="90"/>
    </row>
    <row r="1050" spans="1:6" s="85" customFormat="1" ht="15.6" x14ac:dyDescent="0.3">
      <c r="A1050" s="90"/>
      <c r="E1050" s="90"/>
      <c r="F1050" s="90"/>
    </row>
    <row r="1051" spans="1:6" s="85" customFormat="1" ht="15.6" x14ac:dyDescent="0.3">
      <c r="A1051" s="90"/>
      <c r="E1051" s="90"/>
      <c r="F1051" s="90"/>
    </row>
    <row r="1052" spans="1:6" s="85" customFormat="1" ht="15.6" x14ac:dyDescent="0.3">
      <c r="A1052" s="90"/>
      <c r="E1052" s="90"/>
      <c r="F1052" s="90"/>
    </row>
    <row r="1053" spans="1:6" s="85" customFormat="1" ht="15.6" x14ac:dyDescent="0.3">
      <c r="A1053" s="90"/>
      <c r="E1053" s="90"/>
      <c r="F1053" s="90"/>
    </row>
    <row r="1054" spans="1:6" s="85" customFormat="1" ht="15.6" x14ac:dyDescent="0.3">
      <c r="A1054" s="90"/>
      <c r="E1054" s="90"/>
      <c r="F1054" s="90"/>
    </row>
    <row r="1055" spans="1:6" s="85" customFormat="1" ht="15.6" x14ac:dyDescent="0.3">
      <c r="A1055" s="90"/>
      <c r="E1055" s="90"/>
      <c r="F1055" s="90"/>
    </row>
    <row r="1056" spans="1:6" s="85" customFormat="1" ht="15.6" x14ac:dyDescent="0.3">
      <c r="A1056" s="90"/>
      <c r="E1056" s="90"/>
      <c r="F1056" s="90"/>
    </row>
    <row r="1057" spans="1:6" s="85" customFormat="1" ht="15.6" x14ac:dyDescent="0.3">
      <c r="A1057" s="90"/>
      <c r="E1057" s="90"/>
      <c r="F1057" s="90"/>
    </row>
    <row r="1058" spans="1:6" s="85" customFormat="1" ht="15.6" x14ac:dyDescent="0.3">
      <c r="A1058" s="90"/>
      <c r="E1058" s="90"/>
      <c r="F1058" s="90"/>
    </row>
    <row r="1059" spans="1:6" s="85" customFormat="1" ht="15.6" x14ac:dyDescent="0.3">
      <c r="A1059" s="90"/>
      <c r="E1059" s="90"/>
      <c r="F1059" s="90"/>
    </row>
    <row r="1060" spans="1:6" s="85" customFormat="1" ht="15.6" x14ac:dyDescent="0.3">
      <c r="A1060" s="90"/>
      <c r="E1060" s="90"/>
      <c r="F1060" s="90"/>
    </row>
    <row r="1061" spans="1:6" s="85" customFormat="1" ht="15.6" x14ac:dyDescent="0.3">
      <c r="A1061" s="90"/>
      <c r="E1061" s="90"/>
      <c r="F1061" s="90"/>
    </row>
    <row r="1062" spans="1:6" s="85" customFormat="1" ht="15.6" x14ac:dyDescent="0.3">
      <c r="A1062" s="90"/>
      <c r="E1062" s="90"/>
      <c r="F1062" s="90"/>
    </row>
    <row r="1063" spans="1:6" s="85" customFormat="1" ht="15.6" x14ac:dyDescent="0.3">
      <c r="A1063" s="90"/>
      <c r="E1063" s="90"/>
      <c r="F1063" s="90"/>
    </row>
    <row r="1064" spans="1:6" s="85" customFormat="1" ht="15.6" x14ac:dyDescent="0.3">
      <c r="A1064" s="90"/>
      <c r="E1064" s="90"/>
      <c r="F1064" s="90"/>
    </row>
    <row r="1065" spans="1:6" s="85" customFormat="1" ht="15.6" x14ac:dyDescent="0.3">
      <c r="A1065" s="90"/>
      <c r="E1065" s="90"/>
      <c r="F1065" s="90"/>
    </row>
    <row r="1066" spans="1:6" s="85" customFormat="1" ht="15.6" x14ac:dyDescent="0.3">
      <c r="A1066" s="90"/>
      <c r="E1066" s="90"/>
      <c r="F1066" s="90"/>
    </row>
    <row r="1067" spans="1:6" s="85" customFormat="1" ht="15.6" x14ac:dyDescent="0.3">
      <c r="A1067" s="90"/>
      <c r="E1067" s="90"/>
      <c r="F1067" s="90"/>
    </row>
    <row r="1068" spans="1:6" s="85" customFormat="1" ht="15.6" x14ac:dyDescent="0.3">
      <c r="A1068" s="90"/>
      <c r="E1068" s="90"/>
      <c r="F1068" s="90"/>
    </row>
    <row r="1069" spans="1:6" s="85" customFormat="1" ht="15.6" x14ac:dyDescent="0.3">
      <c r="A1069" s="90"/>
      <c r="E1069" s="90"/>
      <c r="F1069" s="90"/>
    </row>
    <row r="1070" spans="1:6" s="85" customFormat="1" ht="15.6" x14ac:dyDescent="0.3">
      <c r="A1070" s="90"/>
      <c r="E1070" s="90"/>
      <c r="F1070" s="90"/>
    </row>
    <row r="1071" spans="1:6" s="85" customFormat="1" ht="15.6" x14ac:dyDescent="0.3">
      <c r="A1071" s="90"/>
      <c r="E1071" s="90"/>
      <c r="F1071" s="90"/>
    </row>
    <row r="1072" spans="1:6" s="85" customFormat="1" ht="15.6" x14ac:dyDescent="0.3">
      <c r="A1072" s="90"/>
      <c r="E1072" s="90"/>
      <c r="F1072" s="90"/>
    </row>
    <row r="1073" spans="1:6" s="85" customFormat="1" ht="15.6" x14ac:dyDescent="0.3">
      <c r="A1073" s="90"/>
      <c r="E1073" s="90"/>
      <c r="F1073" s="90"/>
    </row>
    <row r="1074" spans="1:6" s="85" customFormat="1" ht="15.6" x14ac:dyDescent="0.3">
      <c r="A1074" s="90"/>
      <c r="E1074" s="90"/>
      <c r="F1074" s="90"/>
    </row>
    <row r="1075" spans="1:6" s="85" customFormat="1" ht="15.6" x14ac:dyDescent="0.3">
      <c r="A1075" s="90"/>
      <c r="E1075" s="90"/>
      <c r="F1075" s="90"/>
    </row>
    <row r="1076" spans="1:6" s="85" customFormat="1" ht="15.6" x14ac:dyDescent="0.3">
      <c r="A1076" s="90"/>
      <c r="E1076" s="90"/>
      <c r="F1076" s="90"/>
    </row>
    <row r="1077" spans="1:6" s="85" customFormat="1" ht="15.6" x14ac:dyDescent="0.3">
      <c r="A1077" s="90"/>
      <c r="E1077" s="90"/>
      <c r="F1077" s="90"/>
    </row>
    <row r="1078" spans="1:6" s="85" customFormat="1" ht="15.6" x14ac:dyDescent="0.3">
      <c r="A1078" s="90"/>
      <c r="E1078" s="90"/>
      <c r="F1078" s="90"/>
    </row>
    <row r="1079" spans="1:6" s="85" customFormat="1" ht="15.6" x14ac:dyDescent="0.3">
      <c r="A1079" s="90"/>
      <c r="E1079" s="90"/>
      <c r="F1079" s="90"/>
    </row>
    <row r="1080" spans="1:6" s="85" customFormat="1" ht="15.6" x14ac:dyDescent="0.3">
      <c r="A1080" s="90"/>
      <c r="E1080" s="90"/>
      <c r="F1080" s="90"/>
    </row>
    <row r="1081" spans="1:6" s="85" customFormat="1" ht="15.6" x14ac:dyDescent="0.3">
      <c r="A1081" s="90"/>
      <c r="E1081" s="90"/>
      <c r="F1081" s="90"/>
    </row>
    <row r="1082" spans="1:6" s="85" customFormat="1" ht="15.6" x14ac:dyDescent="0.3">
      <c r="A1082" s="90"/>
      <c r="E1082" s="90"/>
      <c r="F1082" s="90"/>
    </row>
    <row r="1083" spans="1:6" s="85" customFormat="1" ht="15.6" x14ac:dyDescent="0.3">
      <c r="A1083" s="90"/>
      <c r="E1083" s="90"/>
      <c r="F1083" s="90"/>
    </row>
    <row r="1084" spans="1:6" s="85" customFormat="1" ht="15.6" x14ac:dyDescent="0.3">
      <c r="A1084" s="90"/>
      <c r="E1084" s="90"/>
      <c r="F1084" s="90"/>
    </row>
    <row r="1085" spans="1:6" s="85" customFormat="1" ht="15.6" x14ac:dyDescent="0.3">
      <c r="A1085" s="90"/>
      <c r="E1085" s="90"/>
      <c r="F1085" s="90"/>
    </row>
    <row r="1086" spans="1:6" s="85" customFormat="1" ht="15.6" x14ac:dyDescent="0.3">
      <c r="A1086" s="90"/>
      <c r="E1086" s="90"/>
      <c r="F1086" s="90"/>
    </row>
    <row r="1087" spans="1:6" s="85" customFormat="1" ht="15.6" x14ac:dyDescent="0.3">
      <c r="A1087" s="90"/>
      <c r="E1087" s="90"/>
      <c r="F1087" s="90"/>
    </row>
    <row r="1088" spans="1:6" s="85" customFormat="1" ht="15.6" x14ac:dyDescent="0.3">
      <c r="A1088" s="90"/>
      <c r="E1088" s="90"/>
      <c r="F1088" s="90"/>
    </row>
    <row r="1089" spans="1:6" s="85" customFormat="1" ht="15.6" x14ac:dyDescent="0.3">
      <c r="A1089" s="90"/>
      <c r="E1089" s="90"/>
      <c r="F1089" s="90"/>
    </row>
    <row r="1090" spans="1:6" s="85" customFormat="1" ht="15.6" x14ac:dyDescent="0.3">
      <c r="A1090" s="90"/>
      <c r="E1090" s="90"/>
      <c r="F1090" s="90"/>
    </row>
    <row r="1091" spans="1:6" s="85" customFormat="1" ht="15.6" x14ac:dyDescent="0.3">
      <c r="A1091" s="90"/>
      <c r="E1091" s="90"/>
      <c r="F1091" s="90"/>
    </row>
    <row r="1092" spans="1:6" s="85" customFormat="1" ht="15.6" x14ac:dyDescent="0.3">
      <c r="A1092" s="90"/>
      <c r="E1092" s="90"/>
      <c r="F1092" s="90"/>
    </row>
    <row r="1093" spans="1:6" s="85" customFormat="1" ht="15.6" x14ac:dyDescent="0.3">
      <c r="A1093" s="90"/>
      <c r="E1093" s="90"/>
      <c r="F1093" s="90"/>
    </row>
    <row r="1094" spans="1:6" s="85" customFormat="1" ht="15.6" x14ac:dyDescent="0.3">
      <c r="A1094" s="90"/>
      <c r="E1094" s="90"/>
      <c r="F1094" s="90"/>
    </row>
    <row r="1095" spans="1:6" s="85" customFormat="1" ht="15.6" x14ac:dyDescent="0.3">
      <c r="A1095" s="90"/>
      <c r="E1095" s="90"/>
      <c r="F1095" s="90"/>
    </row>
    <row r="1096" spans="1:6" s="85" customFormat="1" ht="15.6" x14ac:dyDescent="0.3">
      <c r="A1096" s="90"/>
      <c r="E1096" s="90"/>
      <c r="F1096" s="90"/>
    </row>
    <row r="1097" spans="1:6" s="85" customFormat="1" ht="15.6" x14ac:dyDescent="0.3">
      <c r="A1097" s="90"/>
      <c r="E1097" s="90"/>
      <c r="F1097" s="90"/>
    </row>
    <row r="1098" spans="1:6" s="85" customFormat="1" ht="15.6" x14ac:dyDescent="0.3">
      <c r="A1098" s="90"/>
      <c r="E1098" s="90"/>
      <c r="F1098" s="90"/>
    </row>
    <row r="1099" spans="1:6" s="85" customFormat="1" ht="15.6" x14ac:dyDescent="0.3">
      <c r="A1099" s="90"/>
      <c r="E1099" s="90"/>
      <c r="F1099" s="90"/>
    </row>
    <row r="1100" spans="1:6" s="85" customFormat="1" ht="15.6" x14ac:dyDescent="0.3">
      <c r="A1100" s="90"/>
      <c r="E1100" s="90"/>
      <c r="F1100" s="90"/>
    </row>
    <row r="1101" spans="1:6" s="85" customFormat="1" ht="15.6" x14ac:dyDescent="0.3">
      <c r="A1101" s="90"/>
      <c r="E1101" s="90"/>
      <c r="F1101" s="90"/>
    </row>
    <row r="1102" spans="1:6" s="85" customFormat="1" ht="15.6" x14ac:dyDescent="0.3">
      <c r="A1102" s="90"/>
      <c r="E1102" s="90"/>
      <c r="F1102" s="90"/>
    </row>
    <row r="1103" spans="1:6" s="85" customFormat="1" ht="15.6" x14ac:dyDescent="0.3">
      <c r="A1103" s="90"/>
      <c r="E1103" s="90"/>
      <c r="F1103" s="90"/>
    </row>
    <row r="1104" spans="1:6" s="85" customFormat="1" ht="15.6" x14ac:dyDescent="0.3">
      <c r="A1104" s="90"/>
      <c r="E1104" s="90"/>
      <c r="F1104" s="90"/>
    </row>
    <row r="1105" spans="1:6" s="85" customFormat="1" ht="15.6" x14ac:dyDescent="0.3">
      <c r="A1105" s="90"/>
      <c r="E1105" s="90"/>
      <c r="F1105" s="90"/>
    </row>
    <row r="1106" spans="1:6" s="85" customFormat="1" ht="15.6" x14ac:dyDescent="0.3">
      <c r="A1106" s="90"/>
      <c r="E1106" s="90"/>
      <c r="F1106" s="90"/>
    </row>
    <row r="1107" spans="1:6" s="85" customFormat="1" ht="15.6" x14ac:dyDescent="0.3">
      <c r="A1107" s="90"/>
      <c r="E1107" s="90"/>
      <c r="F1107" s="90"/>
    </row>
    <row r="1108" spans="1:6" s="85" customFormat="1" ht="15.6" x14ac:dyDescent="0.3">
      <c r="A1108" s="90"/>
      <c r="E1108" s="90"/>
      <c r="F1108" s="90"/>
    </row>
    <row r="1109" spans="1:6" s="85" customFormat="1" ht="15.6" x14ac:dyDescent="0.3">
      <c r="A1109" s="90"/>
      <c r="E1109" s="90"/>
      <c r="F1109" s="90"/>
    </row>
    <row r="1110" spans="1:6" s="85" customFormat="1" ht="15.6" x14ac:dyDescent="0.3">
      <c r="A1110" s="90"/>
      <c r="E1110" s="90"/>
      <c r="F1110" s="90"/>
    </row>
    <row r="1111" spans="1:6" s="85" customFormat="1" ht="15.6" x14ac:dyDescent="0.3">
      <c r="A1111" s="90"/>
      <c r="E1111" s="90"/>
      <c r="F1111" s="90"/>
    </row>
    <row r="1112" spans="1:6" s="85" customFormat="1" ht="15.6" x14ac:dyDescent="0.3">
      <c r="A1112" s="90"/>
      <c r="E1112" s="90"/>
      <c r="F1112" s="90"/>
    </row>
    <row r="1113" spans="1:6" s="85" customFormat="1" ht="15.6" x14ac:dyDescent="0.3">
      <c r="A1113" s="90"/>
      <c r="E1113" s="90"/>
      <c r="F1113" s="90"/>
    </row>
    <row r="1114" spans="1:6" s="85" customFormat="1" ht="15.6" x14ac:dyDescent="0.3">
      <c r="A1114" s="90"/>
      <c r="E1114" s="90"/>
      <c r="F1114" s="90"/>
    </row>
    <row r="1115" spans="1:6" s="85" customFormat="1" ht="15.6" x14ac:dyDescent="0.3">
      <c r="A1115" s="90"/>
      <c r="E1115" s="90"/>
      <c r="F1115" s="90"/>
    </row>
    <row r="1116" spans="1:6" s="85" customFormat="1" ht="15.6" x14ac:dyDescent="0.3">
      <c r="A1116" s="90"/>
      <c r="E1116" s="90"/>
      <c r="F1116" s="90"/>
    </row>
    <row r="1117" spans="1:6" s="85" customFormat="1" ht="15.6" x14ac:dyDescent="0.3">
      <c r="A1117" s="90"/>
      <c r="E1117" s="90"/>
      <c r="F1117" s="90"/>
    </row>
    <row r="1118" spans="1:6" s="85" customFormat="1" ht="15.6" x14ac:dyDescent="0.3">
      <c r="A1118" s="90"/>
      <c r="E1118" s="90"/>
      <c r="F1118" s="90"/>
    </row>
    <row r="1119" spans="1:6" s="85" customFormat="1" ht="15.6" x14ac:dyDescent="0.3">
      <c r="A1119" s="90"/>
      <c r="E1119" s="90"/>
      <c r="F1119" s="90"/>
    </row>
    <row r="1120" spans="1:6" s="85" customFormat="1" ht="15.6" x14ac:dyDescent="0.3">
      <c r="A1120" s="90"/>
      <c r="E1120" s="90"/>
      <c r="F1120" s="90"/>
    </row>
    <row r="1121" spans="1:6" s="85" customFormat="1" ht="15.6" x14ac:dyDescent="0.3">
      <c r="A1121" s="90"/>
      <c r="E1121" s="90"/>
      <c r="F1121" s="90"/>
    </row>
    <row r="1122" spans="1:6" s="85" customFormat="1" ht="15.6" x14ac:dyDescent="0.3">
      <c r="A1122" s="90"/>
      <c r="E1122" s="90"/>
      <c r="F1122" s="90"/>
    </row>
    <row r="1123" spans="1:6" s="85" customFormat="1" ht="15.6" x14ac:dyDescent="0.3">
      <c r="A1123" s="90"/>
      <c r="E1123" s="90"/>
      <c r="F1123" s="90"/>
    </row>
    <row r="1124" spans="1:6" s="85" customFormat="1" ht="15.6" x14ac:dyDescent="0.3">
      <c r="A1124" s="90"/>
      <c r="E1124" s="90"/>
      <c r="F1124" s="90"/>
    </row>
    <row r="1125" spans="1:6" s="85" customFormat="1" ht="15.6" x14ac:dyDescent="0.3">
      <c r="A1125" s="90"/>
      <c r="E1125" s="90"/>
      <c r="F1125" s="90"/>
    </row>
    <row r="1126" spans="1:6" s="85" customFormat="1" ht="15.6" x14ac:dyDescent="0.3">
      <c r="A1126" s="90"/>
      <c r="E1126" s="90"/>
      <c r="F1126" s="90"/>
    </row>
    <row r="1127" spans="1:6" s="85" customFormat="1" ht="15.6" x14ac:dyDescent="0.3">
      <c r="A1127" s="90"/>
      <c r="E1127" s="90"/>
      <c r="F1127" s="90"/>
    </row>
    <row r="1128" spans="1:6" s="85" customFormat="1" ht="15.6" x14ac:dyDescent="0.3">
      <c r="A1128" s="90"/>
      <c r="E1128" s="90"/>
      <c r="F1128" s="90"/>
    </row>
    <row r="1129" spans="1:6" s="85" customFormat="1" ht="15.6" x14ac:dyDescent="0.3">
      <c r="A1129" s="90"/>
      <c r="E1129" s="90"/>
      <c r="F1129" s="90"/>
    </row>
    <row r="1130" spans="1:6" s="85" customFormat="1" ht="15.6" x14ac:dyDescent="0.3">
      <c r="A1130" s="90"/>
      <c r="E1130" s="90"/>
      <c r="F1130" s="90"/>
    </row>
    <row r="1131" spans="1:6" s="85" customFormat="1" ht="15.6" x14ac:dyDescent="0.3">
      <c r="A1131" s="90"/>
      <c r="E1131" s="90"/>
      <c r="F1131" s="90"/>
    </row>
    <row r="1132" spans="1:6" s="85" customFormat="1" ht="15.6" x14ac:dyDescent="0.3">
      <c r="A1132" s="90"/>
      <c r="E1132" s="90"/>
      <c r="F1132" s="90"/>
    </row>
    <row r="1133" spans="1:6" s="85" customFormat="1" ht="15.6" x14ac:dyDescent="0.3">
      <c r="A1133" s="90"/>
      <c r="E1133" s="90"/>
      <c r="F1133" s="90"/>
    </row>
    <row r="1134" spans="1:6" s="85" customFormat="1" ht="15.6" x14ac:dyDescent="0.3">
      <c r="A1134" s="90"/>
      <c r="E1134" s="90"/>
      <c r="F1134" s="90"/>
    </row>
    <row r="1135" spans="1:6" s="85" customFormat="1" ht="15.6" x14ac:dyDescent="0.3">
      <c r="A1135" s="90"/>
      <c r="E1135" s="90"/>
      <c r="F1135" s="90"/>
    </row>
    <row r="1136" spans="1:6" s="85" customFormat="1" ht="15.6" x14ac:dyDescent="0.3">
      <c r="A1136" s="90"/>
      <c r="E1136" s="90"/>
      <c r="F1136" s="90"/>
    </row>
    <row r="1137" spans="1:6" s="85" customFormat="1" ht="15.6" x14ac:dyDescent="0.3">
      <c r="A1137" s="90"/>
      <c r="E1137" s="90"/>
      <c r="F1137" s="90"/>
    </row>
    <row r="1138" spans="1:6" s="85" customFormat="1" ht="15.6" x14ac:dyDescent="0.3">
      <c r="A1138" s="90"/>
      <c r="E1138" s="90"/>
      <c r="F1138" s="90"/>
    </row>
    <row r="1139" spans="1:6" s="85" customFormat="1" ht="15.6" x14ac:dyDescent="0.3">
      <c r="A1139" s="90"/>
      <c r="E1139" s="90"/>
      <c r="F1139" s="90"/>
    </row>
    <row r="1140" spans="1:6" s="85" customFormat="1" ht="15.6" x14ac:dyDescent="0.3">
      <c r="A1140" s="90"/>
      <c r="E1140" s="90"/>
      <c r="F1140" s="90"/>
    </row>
    <row r="1141" spans="1:6" s="85" customFormat="1" ht="15.6" x14ac:dyDescent="0.3">
      <c r="A1141" s="90"/>
      <c r="E1141" s="90"/>
      <c r="F1141" s="90"/>
    </row>
    <row r="1142" spans="1:6" s="85" customFormat="1" ht="15.6" x14ac:dyDescent="0.3">
      <c r="A1142" s="90"/>
      <c r="E1142" s="90"/>
      <c r="F1142" s="90"/>
    </row>
    <row r="1143" spans="1:6" s="85" customFormat="1" ht="15.6" x14ac:dyDescent="0.3">
      <c r="A1143" s="90"/>
      <c r="E1143" s="90"/>
      <c r="F1143" s="90"/>
    </row>
    <row r="1144" spans="1:6" s="85" customFormat="1" ht="15.6" x14ac:dyDescent="0.3">
      <c r="A1144" s="90"/>
      <c r="E1144" s="90"/>
      <c r="F1144" s="90"/>
    </row>
    <row r="1145" spans="1:6" s="85" customFormat="1" ht="15.6" x14ac:dyDescent="0.3">
      <c r="A1145" s="90"/>
      <c r="E1145" s="90"/>
      <c r="F1145" s="90"/>
    </row>
    <row r="1146" spans="1:6" s="85" customFormat="1" ht="15.6" x14ac:dyDescent="0.3">
      <c r="A1146" s="90"/>
      <c r="E1146" s="90"/>
      <c r="F1146" s="90"/>
    </row>
    <row r="1147" spans="1:6" s="85" customFormat="1" ht="15.6" x14ac:dyDescent="0.3">
      <c r="A1147" s="90"/>
      <c r="E1147" s="90"/>
      <c r="F1147" s="90"/>
    </row>
    <row r="1148" spans="1:6" s="85" customFormat="1" ht="15.6" x14ac:dyDescent="0.3">
      <c r="A1148" s="90"/>
      <c r="E1148" s="90"/>
      <c r="F1148" s="90"/>
    </row>
    <row r="1149" spans="1:6" s="85" customFormat="1" ht="15.6" x14ac:dyDescent="0.3">
      <c r="A1149" s="90"/>
      <c r="E1149" s="90"/>
      <c r="F1149" s="90"/>
    </row>
    <row r="1150" spans="1:6" s="85" customFormat="1" ht="15.6" x14ac:dyDescent="0.3">
      <c r="A1150" s="90"/>
      <c r="E1150" s="90"/>
      <c r="F1150" s="90"/>
    </row>
    <row r="1151" spans="1:6" s="85" customFormat="1" ht="15.6" x14ac:dyDescent="0.3">
      <c r="A1151" s="90"/>
      <c r="E1151" s="90"/>
      <c r="F1151" s="90"/>
    </row>
    <row r="1152" spans="1:6" s="85" customFormat="1" ht="15.6" x14ac:dyDescent="0.3">
      <c r="A1152" s="90"/>
      <c r="E1152" s="90"/>
      <c r="F1152" s="90"/>
    </row>
    <row r="1153" spans="1:6" s="85" customFormat="1" ht="15.6" x14ac:dyDescent="0.3">
      <c r="A1153" s="90"/>
      <c r="E1153" s="90"/>
      <c r="F1153" s="90"/>
    </row>
    <row r="1154" spans="1:6" s="85" customFormat="1" ht="15.6" x14ac:dyDescent="0.3">
      <c r="A1154" s="90"/>
      <c r="E1154" s="90"/>
      <c r="F1154" s="90"/>
    </row>
    <row r="1155" spans="1:6" s="85" customFormat="1" ht="15.6" x14ac:dyDescent="0.3">
      <c r="A1155" s="90"/>
      <c r="E1155" s="90"/>
      <c r="F1155" s="90"/>
    </row>
    <row r="1156" spans="1:6" s="85" customFormat="1" ht="15.6" x14ac:dyDescent="0.3">
      <c r="A1156" s="90"/>
      <c r="E1156" s="90"/>
      <c r="F1156" s="90"/>
    </row>
    <row r="1157" spans="1:6" s="85" customFormat="1" ht="15.6" x14ac:dyDescent="0.3">
      <c r="A1157" s="90"/>
      <c r="E1157" s="90"/>
      <c r="F1157" s="90"/>
    </row>
    <row r="1158" spans="1:6" s="85" customFormat="1" ht="15.6" x14ac:dyDescent="0.3">
      <c r="A1158" s="90"/>
      <c r="E1158" s="90"/>
      <c r="F1158" s="90"/>
    </row>
    <row r="1159" spans="1:6" s="85" customFormat="1" ht="15.6" x14ac:dyDescent="0.3">
      <c r="A1159" s="90"/>
      <c r="E1159" s="90"/>
      <c r="F1159" s="90"/>
    </row>
    <row r="1160" spans="1:6" s="85" customFormat="1" ht="15.6" x14ac:dyDescent="0.3">
      <c r="A1160" s="90"/>
      <c r="E1160" s="90"/>
      <c r="F1160" s="90"/>
    </row>
    <row r="1161" spans="1:6" s="85" customFormat="1" ht="15.6" x14ac:dyDescent="0.3">
      <c r="A1161" s="90"/>
      <c r="E1161" s="90"/>
      <c r="F1161" s="90"/>
    </row>
    <row r="1162" spans="1:6" s="85" customFormat="1" ht="15.6" x14ac:dyDescent="0.3">
      <c r="A1162" s="90"/>
      <c r="E1162" s="90"/>
      <c r="F1162" s="90"/>
    </row>
    <row r="1163" spans="1:6" s="85" customFormat="1" ht="15.6" x14ac:dyDescent="0.3">
      <c r="A1163" s="90"/>
      <c r="E1163" s="90"/>
      <c r="F1163" s="90"/>
    </row>
    <row r="1164" spans="1:6" s="85" customFormat="1" ht="15.6" x14ac:dyDescent="0.3">
      <c r="A1164" s="90"/>
      <c r="E1164" s="90"/>
      <c r="F1164" s="90"/>
    </row>
    <row r="1165" spans="1:6" s="85" customFormat="1" ht="15.6" x14ac:dyDescent="0.3">
      <c r="A1165" s="90"/>
      <c r="E1165" s="90"/>
      <c r="F1165" s="90"/>
    </row>
    <row r="1166" spans="1:6" s="85" customFormat="1" ht="15.6" x14ac:dyDescent="0.3">
      <c r="A1166" s="90"/>
      <c r="E1166" s="90"/>
      <c r="F1166" s="90"/>
    </row>
    <row r="1167" spans="1:6" s="85" customFormat="1" ht="15.6" x14ac:dyDescent="0.3">
      <c r="A1167" s="90"/>
      <c r="E1167" s="90"/>
      <c r="F1167" s="90"/>
    </row>
    <row r="1168" spans="1:6" s="85" customFormat="1" ht="15.6" x14ac:dyDescent="0.3">
      <c r="A1168" s="90"/>
      <c r="E1168" s="90"/>
      <c r="F1168" s="90"/>
    </row>
    <row r="1169" spans="1:6" s="85" customFormat="1" ht="15.6" x14ac:dyDescent="0.3">
      <c r="A1169" s="90"/>
      <c r="E1169" s="90"/>
      <c r="F1169" s="90"/>
    </row>
    <row r="1170" spans="1:6" s="85" customFormat="1" ht="15.6" x14ac:dyDescent="0.3">
      <c r="A1170" s="90"/>
      <c r="E1170" s="90"/>
      <c r="F1170" s="90"/>
    </row>
    <row r="1171" spans="1:6" s="85" customFormat="1" ht="15.6" x14ac:dyDescent="0.3">
      <c r="A1171" s="90"/>
      <c r="E1171" s="90"/>
      <c r="F1171" s="90"/>
    </row>
    <row r="1172" spans="1:6" s="85" customFormat="1" ht="15.6" x14ac:dyDescent="0.3">
      <c r="A1172" s="90"/>
      <c r="E1172" s="90"/>
      <c r="F1172" s="90"/>
    </row>
    <row r="1173" spans="1:6" s="85" customFormat="1" ht="15.6" x14ac:dyDescent="0.3">
      <c r="A1173" s="90"/>
      <c r="E1173" s="90"/>
      <c r="F1173" s="90"/>
    </row>
    <row r="1174" spans="1:6" s="85" customFormat="1" ht="15.6" x14ac:dyDescent="0.3">
      <c r="A1174" s="90"/>
      <c r="E1174" s="90"/>
      <c r="F1174" s="90"/>
    </row>
    <row r="1175" spans="1:6" s="85" customFormat="1" ht="15.6" x14ac:dyDescent="0.3">
      <c r="A1175" s="90"/>
      <c r="E1175" s="90"/>
      <c r="F1175" s="90"/>
    </row>
    <row r="1176" spans="1:6" s="85" customFormat="1" ht="15.6" x14ac:dyDescent="0.3">
      <c r="A1176" s="90"/>
      <c r="E1176" s="90"/>
      <c r="F1176" s="90"/>
    </row>
    <row r="1177" spans="1:6" s="85" customFormat="1" ht="15.6" x14ac:dyDescent="0.3">
      <c r="A1177" s="90"/>
      <c r="E1177" s="90"/>
      <c r="F1177" s="90"/>
    </row>
    <row r="1178" spans="1:6" s="85" customFormat="1" ht="15.6" x14ac:dyDescent="0.3">
      <c r="A1178" s="90"/>
      <c r="E1178" s="90"/>
      <c r="F1178" s="90"/>
    </row>
    <row r="1179" spans="1:6" s="85" customFormat="1" ht="15.6" x14ac:dyDescent="0.3">
      <c r="A1179" s="90"/>
      <c r="E1179" s="90"/>
      <c r="F1179" s="90"/>
    </row>
    <row r="1180" spans="1:6" s="85" customFormat="1" ht="15.6" x14ac:dyDescent="0.3">
      <c r="A1180" s="90"/>
      <c r="E1180" s="90"/>
      <c r="F1180" s="90"/>
    </row>
    <row r="1181" spans="1:6" s="85" customFormat="1" ht="15.6" x14ac:dyDescent="0.3">
      <c r="A1181" s="90"/>
      <c r="E1181" s="90"/>
      <c r="F1181" s="90"/>
    </row>
    <row r="1182" spans="1:6" s="85" customFormat="1" ht="15.6" x14ac:dyDescent="0.3">
      <c r="A1182" s="90"/>
      <c r="E1182" s="90"/>
      <c r="F1182" s="90"/>
    </row>
    <row r="1183" spans="1:6" s="85" customFormat="1" ht="15.6" x14ac:dyDescent="0.3">
      <c r="A1183" s="90"/>
      <c r="E1183" s="90"/>
      <c r="F1183" s="90"/>
    </row>
    <row r="1184" spans="1:6" s="85" customFormat="1" ht="15.6" x14ac:dyDescent="0.3">
      <c r="A1184" s="90"/>
      <c r="E1184" s="90"/>
      <c r="F1184" s="90"/>
    </row>
    <row r="1185" spans="1:6" s="85" customFormat="1" ht="15.6" x14ac:dyDescent="0.3">
      <c r="A1185" s="90"/>
      <c r="E1185" s="90"/>
      <c r="F1185" s="90"/>
    </row>
    <row r="1186" spans="1:6" s="85" customFormat="1" ht="15.6" x14ac:dyDescent="0.3">
      <c r="A1186" s="90"/>
      <c r="E1186" s="90"/>
      <c r="F1186" s="90"/>
    </row>
    <row r="1187" spans="1:6" s="85" customFormat="1" ht="15.6" x14ac:dyDescent="0.3">
      <c r="A1187" s="90"/>
      <c r="E1187" s="90"/>
      <c r="F1187" s="90"/>
    </row>
    <row r="1188" spans="1:6" s="85" customFormat="1" ht="15.6" x14ac:dyDescent="0.3">
      <c r="A1188" s="90"/>
      <c r="E1188" s="90"/>
      <c r="F1188" s="90"/>
    </row>
    <row r="1189" spans="1:6" s="85" customFormat="1" ht="15.6" x14ac:dyDescent="0.3">
      <c r="A1189" s="90"/>
      <c r="E1189" s="90"/>
      <c r="F1189" s="90"/>
    </row>
    <row r="1190" spans="1:6" s="85" customFormat="1" ht="15.6" x14ac:dyDescent="0.3">
      <c r="A1190" s="90"/>
      <c r="E1190" s="90"/>
      <c r="F1190" s="90"/>
    </row>
    <row r="1191" spans="1:6" s="85" customFormat="1" ht="15.6" x14ac:dyDescent="0.3">
      <c r="A1191" s="90"/>
      <c r="E1191" s="90"/>
      <c r="F1191" s="90"/>
    </row>
    <row r="1192" spans="1:6" s="85" customFormat="1" ht="15.6" x14ac:dyDescent="0.3">
      <c r="A1192" s="90"/>
      <c r="E1192" s="90"/>
      <c r="F1192" s="90"/>
    </row>
    <row r="1193" spans="1:6" s="85" customFormat="1" ht="15.6" x14ac:dyDescent="0.3">
      <c r="A1193" s="90"/>
      <c r="E1193" s="90"/>
      <c r="F1193" s="90"/>
    </row>
    <row r="1194" spans="1:6" s="85" customFormat="1" ht="15.6" x14ac:dyDescent="0.3">
      <c r="A1194" s="90"/>
      <c r="E1194" s="90"/>
      <c r="F1194" s="90"/>
    </row>
    <row r="1195" spans="1:6" s="85" customFormat="1" ht="15.6" x14ac:dyDescent="0.3">
      <c r="A1195" s="90"/>
      <c r="E1195" s="90"/>
      <c r="F1195" s="90"/>
    </row>
    <row r="1196" spans="1:6" s="85" customFormat="1" ht="15.6" x14ac:dyDescent="0.3">
      <c r="A1196" s="90"/>
      <c r="E1196" s="90"/>
      <c r="F1196" s="90"/>
    </row>
    <row r="1197" spans="1:6" s="85" customFormat="1" ht="15.6" x14ac:dyDescent="0.3">
      <c r="A1197" s="90"/>
      <c r="E1197" s="90"/>
      <c r="F1197" s="90"/>
    </row>
    <row r="1198" spans="1:6" s="85" customFormat="1" ht="15.6" x14ac:dyDescent="0.3">
      <c r="A1198" s="90"/>
      <c r="E1198" s="90"/>
      <c r="F1198" s="90"/>
    </row>
    <row r="1199" spans="1:6" s="85" customFormat="1" ht="15.6" x14ac:dyDescent="0.3">
      <c r="A1199" s="90"/>
      <c r="E1199" s="90"/>
      <c r="F1199" s="90"/>
    </row>
    <row r="1200" spans="1:6" s="85" customFormat="1" ht="15.6" x14ac:dyDescent="0.3">
      <c r="A1200" s="90"/>
      <c r="E1200" s="90"/>
      <c r="F1200" s="90"/>
    </row>
    <row r="1201" spans="1:6" s="85" customFormat="1" ht="15.6" x14ac:dyDescent="0.3">
      <c r="A1201" s="90"/>
      <c r="E1201" s="90"/>
      <c r="F1201" s="90"/>
    </row>
    <row r="1202" spans="1:6" s="85" customFormat="1" ht="15.6" x14ac:dyDescent="0.3">
      <c r="A1202" s="90"/>
      <c r="E1202" s="90"/>
      <c r="F1202" s="90"/>
    </row>
    <row r="1203" spans="1:6" s="85" customFormat="1" ht="15.6" x14ac:dyDescent="0.3">
      <c r="A1203" s="90"/>
      <c r="E1203" s="90"/>
      <c r="F1203" s="90"/>
    </row>
    <row r="1204" spans="1:6" s="85" customFormat="1" ht="15.6" x14ac:dyDescent="0.3">
      <c r="A1204" s="90"/>
      <c r="E1204" s="90"/>
      <c r="F1204" s="90"/>
    </row>
    <row r="1205" spans="1:6" s="85" customFormat="1" ht="15.6" x14ac:dyDescent="0.3">
      <c r="A1205" s="90"/>
      <c r="E1205" s="90"/>
      <c r="F1205" s="90"/>
    </row>
    <row r="1206" spans="1:6" s="85" customFormat="1" ht="15.6" x14ac:dyDescent="0.3">
      <c r="A1206" s="90"/>
      <c r="E1206" s="90"/>
      <c r="F1206" s="90"/>
    </row>
    <row r="1207" spans="1:6" s="85" customFormat="1" ht="15.6" x14ac:dyDescent="0.3">
      <c r="A1207" s="90"/>
      <c r="E1207" s="90"/>
      <c r="F1207" s="90"/>
    </row>
    <row r="1208" spans="1:6" s="85" customFormat="1" ht="15.6" x14ac:dyDescent="0.3">
      <c r="A1208" s="90"/>
      <c r="E1208" s="90"/>
      <c r="F1208" s="90"/>
    </row>
    <row r="1209" spans="1:6" s="85" customFormat="1" ht="15.6" x14ac:dyDescent="0.3">
      <c r="A1209" s="90"/>
      <c r="E1209" s="90"/>
      <c r="F1209" s="90"/>
    </row>
    <row r="1210" spans="1:6" s="85" customFormat="1" ht="15.6" x14ac:dyDescent="0.3">
      <c r="A1210" s="90"/>
      <c r="E1210" s="90"/>
      <c r="F1210" s="90"/>
    </row>
    <row r="1211" spans="1:6" s="85" customFormat="1" ht="15.6" x14ac:dyDescent="0.3">
      <c r="A1211" s="90"/>
      <c r="E1211" s="90"/>
      <c r="F1211" s="90"/>
    </row>
    <row r="1212" spans="1:6" s="85" customFormat="1" ht="15.6" x14ac:dyDescent="0.3">
      <c r="A1212" s="90"/>
      <c r="E1212" s="90"/>
      <c r="F1212" s="90"/>
    </row>
    <row r="1213" spans="1:6" s="85" customFormat="1" ht="15.6" x14ac:dyDescent="0.3">
      <c r="A1213" s="90"/>
      <c r="E1213" s="90"/>
      <c r="F1213" s="90"/>
    </row>
    <row r="1214" spans="1:6" s="85" customFormat="1" ht="15.6" x14ac:dyDescent="0.3">
      <c r="A1214" s="90"/>
      <c r="E1214" s="90"/>
      <c r="F1214" s="90"/>
    </row>
    <row r="1215" spans="1:6" s="85" customFormat="1" ht="15.6" x14ac:dyDescent="0.3">
      <c r="A1215" s="90"/>
      <c r="E1215" s="90"/>
      <c r="F1215" s="90"/>
    </row>
    <row r="1216" spans="1:6" s="85" customFormat="1" ht="15.6" x14ac:dyDescent="0.3">
      <c r="A1216" s="90"/>
      <c r="E1216" s="90"/>
      <c r="F1216" s="90"/>
    </row>
    <row r="1217" spans="1:6" s="85" customFormat="1" ht="15.6" x14ac:dyDescent="0.3">
      <c r="A1217" s="90"/>
      <c r="E1217" s="90"/>
      <c r="F1217" s="90"/>
    </row>
    <row r="1218" spans="1:6" s="85" customFormat="1" ht="15.6" x14ac:dyDescent="0.3">
      <c r="A1218" s="90"/>
      <c r="E1218" s="90"/>
      <c r="F1218" s="90"/>
    </row>
    <row r="1219" spans="1:6" s="85" customFormat="1" ht="15.6" x14ac:dyDescent="0.3">
      <c r="A1219" s="90"/>
      <c r="E1219" s="90"/>
      <c r="F1219" s="90"/>
    </row>
    <row r="1220" spans="1:6" s="85" customFormat="1" ht="15.6" x14ac:dyDescent="0.3">
      <c r="A1220" s="90"/>
      <c r="E1220" s="90"/>
      <c r="F1220" s="90"/>
    </row>
    <row r="1221" spans="1:6" s="85" customFormat="1" ht="15.6" x14ac:dyDescent="0.3">
      <c r="A1221" s="90"/>
      <c r="E1221" s="90"/>
      <c r="F1221" s="90"/>
    </row>
    <row r="1222" spans="1:6" s="85" customFormat="1" ht="15.6" x14ac:dyDescent="0.3">
      <c r="A1222" s="90"/>
      <c r="E1222" s="90"/>
      <c r="F1222" s="90"/>
    </row>
    <row r="1223" spans="1:6" s="85" customFormat="1" ht="15.6" x14ac:dyDescent="0.3">
      <c r="A1223" s="90"/>
      <c r="E1223" s="90"/>
      <c r="F1223" s="90"/>
    </row>
    <row r="1224" spans="1:6" s="85" customFormat="1" ht="15.6" x14ac:dyDescent="0.3">
      <c r="A1224" s="90"/>
      <c r="E1224" s="90"/>
      <c r="F1224" s="90"/>
    </row>
    <row r="1225" spans="1:6" s="85" customFormat="1" ht="15.6" x14ac:dyDescent="0.3">
      <c r="A1225" s="90"/>
      <c r="E1225" s="90"/>
      <c r="F1225" s="90"/>
    </row>
    <row r="1226" spans="1:6" s="85" customFormat="1" ht="15.6" x14ac:dyDescent="0.3">
      <c r="A1226" s="90"/>
      <c r="E1226" s="90"/>
      <c r="F1226" s="90"/>
    </row>
    <row r="1227" spans="1:6" s="85" customFormat="1" ht="15.6" x14ac:dyDescent="0.3">
      <c r="A1227" s="90"/>
      <c r="E1227" s="90"/>
      <c r="F1227" s="90"/>
    </row>
    <row r="1228" spans="1:6" s="85" customFormat="1" ht="15.6" x14ac:dyDescent="0.3">
      <c r="A1228" s="90"/>
      <c r="E1228" s="90"/>
      <c r="F1228" s="90"/>
    </row>
    <row r="1229" spans="1:6" s="85" customFormat="1" ht="15.6" x14ac:dyDescent="0.3">
      <c r="A1229" s="90"/>
      <c r="E1229" s="90"/>
      <c r="F1229" s="90"/>
    </row>
    <row r="1230" spans="1:6" s="85" customFormat="1" ht="15.6" x14ac:dyDescent="0.3">
      <c r="A1230" s="90"/>
      <c r="E1230" s="90"/>
      <c r="F1230" s="90"/>
    </row>
    <row r="1231" spans="1:6" s="85" customFormat="1" ht="15.6" x14ac:dyDescent="0.3">
      <c r="A1231" s="90"/>
      <c r="E1231" s="90"/>
      <c r="F1231" s="90"/>
    </row>
    <row r="1232" spans="1:6" s="85" customFormat="1" ht="15.6" x14ac:dyDescent="0.3">
      <c r="A1232" s="90"/>
      <c r="E1232" s="90"/>
      <c r="F1232" s="90"/>
    </row>
    <row r="1233" spans="1:6" s="85" customFormat="1" ht="15.6" x14ac:dyDescent="0.3">
      <c r="A1233" s="90"/>
      <c r="E1233" s="90"/>
      <c r="F1233" s="90"/>
    </row>
    <row r="1234" spans="1:6" s="85" customFormat="1" ht="15.6" x14ac:dyDescent="0.3">
      <c r="A1234" s="90"/>
      <c r="E1234" s="90"/>
      <c r="F1234" s="90"/>
    </row>
    <row r="1235" spans="1:6" s="85" customFormat="1" ht="15.6" x14ac:dyDescent="0.3">
      <c r="A1235" s="90"/>
      <c r="E1235" s="90"/>
      <c r="F1235" s="90"/>
    </row>
    <row r="1236" spans="1:6" s="85" customFormat="1" ht="15.6" x14ac:dyDescent="0.3">
      <c r="A1236" s="90"/>
      <c r="E1236" s="90"/>
      <c r="F1236" s="90"/>
    </row>
    <row r="1237" spans="1:6" s="85" customFormat="1" ht="15.6" x14ac:dyDescent="0.3">
      <c r="A1237" s="90"/>
      <c r="E1237" s="90"/>
      <c r="F1237" s="90"/>
    </row>
    <row r="1238" spans="1:6" s="85" customFormat="1" ht="15.6" x14ac:dyDescent="0.3">
      <c r="A1238" s="90"/>
      <c r="E1238" s="90"/>
      <c r="F1238" s="90"/>
    </row>
    <row r="1239" spans="1:6" s="85" customFormat="1" ht="15.6" x14ac:dyDescent="0.3">
      <c r="A1239" s="90"/>
      <c r="E1239" s="90"/>
      <c r="F1239" s="90"/>
    </row>
    <row r="1240" spans="1:6" s="85" customFormat="1" ht="15.6" x14ac:dyDescent="0.3">
      <c r="A1240" s="90"/>
      <c r="E1240" s="90"/>
      <c r="F1240" s="90"/>
    </row>
    <row r="1241" spans="1:6" s="85" customFormat="1" ht="15.6" x14ac:dyDescent="0.3">
      <c r="A1241" s="90"/>
      <c r="E1241" s="90"/>
      <c r="F1241" s="90"/>
    </row>
    <row r="1242" spans="1:6" s="85" customFormat="1" ht="15.6" x14ac:dyDescent="0.3">
      <c r="A1242" s="90"/>
      <c r="E1242" s="90"/>
      <c r="F1242" s="90"/>
    </row>
    <row r="1243" spans="1:6" s="85" customFormat="1" ht="15.6" x14ac:dyDescent="0.3">
      <c r="A1243" s="90"/>
      <c r="E1243" s="90"/>
      <c r="F1243" s="90"/>
    </row>
    <row r="1244" spans="1:6" s="85" customFormat="1" ht="15.6" x14ac:dyDescent="0.3">
      <c r="A1244" s="90"/>
      <c r="E1244" s="90"/>
      <c r="F1244" s="90"/>
    </row>
    <row r="1245" spans="1:6" s="85" customFormat="1" ht="15.6" x14ac:dyDescent="0.3">
      <c r="A1245" s="90"/>
      <c r="E1245" s="90"/>
      <c r="F1245" s="90"/>
    </row>
    <row r="1246" spans="1:6" s="85" customFormat="1" ht="15.6" x14ac:dyDescent="0.3">
      <c r="A1246" s="90"/>
      <c r="E1246" s="90"/>
      <c r="F1246" s="90"/>
    </row>
    <row r="1247" spans="1:6" s="85" customFormat="1" ht="15.6" x14ac:dyDescent="0.3">
      <c r="A1247" s="90"/>
      <c r="E1247" s="90"/>
      <c r="F1247" s="90"/>
    </row>
    <row r="1248" spans="1:6" s="85" customFormat="1" ht="15.6" x14ac:dyDescent="0.3">
      <c r="A1248" s="90"/>
      <c r="E1248" s="90"/>
      <c r="F1248" s="90"/>
    </row>
    <row r="1249" spans="1:6" s="85" customFormat="1" ht="15.6" x14ac:dyDescent="0.3">
      <c r="A1249" s="90"/>
      <c r="E1249" s="90"/>
      <c r="F1249" s="90"/>
    </row>
    <row r="1250" spans="1:6" s="85" customFormat="1" ht="15.6" x14ac:dyDescent="0.3">
      <c r="A1250" s="90"/>
      <c r="E1250" s="90"/>
      <c r="F1250" s="90"/>
    </row>
    <row r="1251" spans="1:6" s="85" customFormat="1" ht="15.6" x14ac:dyDescent="0.3">
      <c r="A1251" s="90"/>
      <c r="E1251" s="90"/>
      <c r="F1251" s="90"/>
    </row>
    <row r="1252" spans="1:6" s="85" customFormat="1" ht="15.6" x14ac:dyDescent="0.3">
      <c r="A1252" s="90"/>
      <c r="E1252" s="90"/>
      <c r="F1252" s="90"/>
    </row>
    <row r="1253" spans="1:6" s="85" customFormat="1" ht="15.6" x14ac:dyDescent="0.3">
      <c r="A1253" s="90"/>
      <c r="E1253" s="90"/>
      <c r="F1253" s="90"/>
    </row>
    <row r="1254" spans="1:6" s="85" customFormat="1" ht="15.6" x14ac:dyDescent="0.3">
      <c r="A1254" s="90"/>
      <c r="E1254" s="90"/>
      <c r="F1254" s="90"/>
    </row>
    <row r="1255" spans="1:6" s="85" customFormat="1" ht="15.6" x14ac:dyDescent="0.3">
      <c r="A1255" s="90"/>
      <c r="E1255" s="90"/>
      <c r="F1255" s="90"/>
    </row>
    <row r="1256" spans="1:6" s="85" customFormat="1" ht="15.6" x14ac:dyDescent="0.3">
      <c r="A1256" s="90"/>
      <c r="E1256" s="90"/>
      <c r="F1256" s="90"/>
    </row>
    <row r="1257" spans="1:6" s="85" customFormat="1" ht="15.6" x14ac:dyDescent="0.3">
      <c r="A1257" s="90"/>
      <c r="E1257" s="90"/>
      <c r="F1257" s="90"/>
    </row>
    <row r="1258" spans="1:6" s="85" customFormat="1" ht="15.6" x14ac:dyDescent="0.3">
      <c r="A1258" s="90"/>
      <c r="E1258" s="90"/>
      <c r="F1258" s="90"/>
    </row>
    <row r="1259" spans="1:6" s="85" customFormat="1" ht="15.6" x14ac:dyDescent="0.3">
      <c r="A1259" s="90"/>
      <c r="E1259" s="90"/>
      <c r="F1259" s="90"/>
    </row>
    <row r="1260" spans="1:6" s="85" customFormat="1" ht="15.6" x14ac:dyDescent="0.3">
      <c r="A1260" s="90"/>
      <c r="E1260" s="90"/>
      <c r="F1260" s="90"/>
    </row>
    <row r="1261" spans="1:6" s="85" customFormat="1" ht="15.6" x14ac:dyDescent="0.3">
      <c r="A1261" s="90"/>
      <c r="E1261" s="90"/>
      <c r="F1261" s="90"/>
    </row>
    <row r="1262" spans="1:6" s="85" customFormat="1" ht="15.6" x14ac:dyDescent="0.3">
      <c r="A1262" s="90"/>
      <c r="E1262" s="90"/>
      <c r="F1262" s="90"/>
    </row>
    <row r="1263" spans="1:6" s="85" customFormat="1" ht="15.6" x14ac:dyDescent="0.3">
      <c r="A1263" s="90"/>
      <c r="E1263" s="90"/>
      <c r="F1263" s="90"/>
    </row>
    <row r="1264" spans="1:6" s="85" customFormat="1" ht="15.6" x14ac:dyDescent="0.3">
      <c r="A1264" s="90"/>
      <c r="E1264" s="90"/>
      <c r="F1264" s="90"/>
    </row>
    <row r="1265" spans="1:6" s="85" customFormat="1" ht="15.6" x14ac:dyDescent="0.3">
      <c r="A1265" s="90"/>
      <c r="E1265" s="90"/>
      <c r="F1265" s="90"/>
    </row>
    <row r="1266" spans="1:6" s="85" customFormat="1" ht="15.6" x14ac:dyDescent="0.3">
      <c r="A1266" s="90"/>
      <c r="E1266" s="90"/>
      <c r="F1266" s="90"/>
    </row>
    <row r="1267" spans="1:6" s="85" customFormat="1" ht="15.6" x14ac:dyDescent="0.3">
      <c r="A1267" s="90"/>
      <c r="E1267" s="90"/>
      <c r="F1267" s="90"/>
    </row>
    <row r="1268" spans="1:6" s="85" customFormat="1" ht="15.6" x14ac:dyDescent="0.3">
      <c r="A1268" s="90"/>
      <c r="E1268" s="90"/>
      <c r="F1268" s="90"/>
    </row>
    <row r="1269" spans="1:6" s="85" customFormat="1" ht="15.6" x14ac:dyDescent="0.3">
      <c r="A1269" s="90"/>
      <c r="E1269" s="90"/>
      <c r="F1269" s="90"/>
    </row>
    <row r="1270" spans="1:6" s="85" customFormat="1" ht="15.6" x14ac:dyDescent="0.3">
      <c r="A1270" s="90"/>
      <c r="E1270" s="90"/>
      <c r="F1270" s="90"/>
    </row>
    <row r="1271" spans="1:6" s="85" customFormat="1" ht="15.6" x14ac:dyDescent="0.3">
      <c r="A1271" s="90"/>
      <c r="E1271" s="90"/>
      <c r="F1271" s="90"/>
    </row>
    <row r="1272" spans="1:6" s="85" customFormat="1" ht="15.6" x14ac:dyDescent="0.3">
      <c r="A1272" s="90"/>
      <c r="E1272" s="90"/>
      <c r="F1272" s="90"/>
    </row>
    <row r="1273" spans="1:6" s="85" customFormat="1" ht="15.6" x14ac:dyDescent="0.3">
      <c r="A1273" s="90"/>
      <c r="E1273" s="90"/>
      <c r="F1273" s="90"/>
    </row>
    <row r="1274" spans="1:6" s="85" customFormat="1" ht="15.6" x14ac:dyDescent="0.3">
      <c r="A1274" s="90"/>
      <c r="E1274" s="90"/>
      <c r="F1274" s="90"/>
    </row>
    <row r="1275" spans="1:6" s="85" customFormat="1" ht="15.6" x14ac:dyDescent="0.3">
      <c r="A1275" s="90"/>
      <c r="E1275" s="90"/>
      <c r="F1275" s="90"/>
    </row>
    <row r="1276" spans="1:6" s="85" customFormat="1" ht="15.6" x14ac:dyDescent="0.3">
      <c r="A1276" s="90"/>
      <c r="E1276" s="90"/>
      <c r="F1276" s="90"/>
    </row>
    <row r="1277" spans="1:6" s="85" customFormat="1" ht="15.6" x14ac:dyDescent="0.3">
      <c r="A1277" s="90"/>
      <c r="E1277" s="90"/>
      <c r="F1277" s="90"/>
    </row>
    <row r="1278" spans="1:6" s="85" customFormat="1" ht="15.6" x14ac:dyDescent="0.3">
      <c r="A1278" s="90"/>
      <c r="E1278" s="90"/>
      <c r="F1278" s="90"/>
    </row>
    <row r="1279" spans="1:6" s="85" customFormat="1" ht="15.6" x14ac:dyDescent="0.3">
      <c r="A1279" s="90"/>
      <c r="E1279" s="90"/>
      <c r="F1279" s="90"/>
    </row>
    <row r="1280" spans="1:6" s="85" customFormat="1" ht="15.6" x14ac:dyDescent="0.3">
      <c r="A1280" s="90"/>
      <c r="E1280" s="90"/>
      <c r="F1280" s="90"/>
    </row>
    <row r="1281" spans="1:6" s="85" customFormat="1" ht="15.6" x14ac:dyDescent="0.3">
      <c r="A1281" s="90"/>
      <c r="E1281" s="90"/>
      <c r="F1281" s="90"/>
    </row>
    <row r="1282" spans="1:6" s="85" customFormat="1" ht="15.6" x14ac:dyDescent="0.3">
      <c r="A1282" s="90"/>
      <c r="E1282" s="90"/>
      <c r="F1282" s="90"/>
    </row>
    <row r="1283" spans="1:6" s="85" customFormat="1" ht="15.6" x14ac:dyDescent="0.3">
      <c r="A1283" s="90"/>
      <c r="E1283" s="90"/>
      <c r="F1283" s="90"/>
    </row>
    <row r="1284" spans="1:6" s="85" customFormat="1" ht="15.6" x14ac:dyDescent="0.3">
      <c r="A1284" s="90"/>
      <c r="E1284" s="90"/>
      <c r="F1284" s="90"/>
    </row>
    <row r="1285" spans="1:6" s="85" customFormat="1" ht="15.6" x14ac:dyDescent="0.3">
      <c r="A1285" s="90"/>
      <c r="E1285" s="90"/>
      <c r="F1285" s="90"/>
    </row>
    <row r="1286" spans="1:6" s="85" customFormat="1" ht="15.6" x14ac:dyDescent="0.3">
      <c r="A1286" s="90"/>
      <c r="E1286" s="90"/>
      <c r="F1286" s="90"/>
    </row>
    <row r="1287" spans="1:6" s="85" customFormat="1" ht="15.6" x14ac:dyDescent="0.3">
      <c r="A1287" s="90"/>
      <c r="E1287" s="90"/>
      <c r="F1287" s="90"/>
    </row>
    <row r="1288" spans="1:6" s="85" customFormat="1" ht="15.6" x14ac:dyDescent="0.3">
      <c r="A1288" s="90"/>
      <c r="E1288" s="90"/>
      <c r="F1288" s="90"/>
    </row>
    <row r="1289" spans="1:6" s="85" customFormat="1" ht="15.6" x14ac:dyDescent="0.3">
      <c r="A1289" s="90"/>
      <c r="E1289" s="90"/>
      <c r="F1289" s="90"/>
    </row>
    <row r="1290" spans="1:6" s="85" customFormat="1" ht="15.6" x14ac:dyDescent="0.3">
      <c r="A1290" s="90"/>
      <c r="E1290" s="90"/>
      <c r="F1290" s="90"/>
    </row>
    <row r="1291" spans="1:6" s="85" customFormat="1" ht="15.6" x14ac:dyDescent="0.3">
      <c r="A1291" s="90"/>
      <c r="E1291" s="90"/>
      <c r="F1291" s="90"/>
    </row>
    <row r="1292" spans="1:6" s="85" customFormat="1" ht="15.6" x14ac:dyDescent="0.3">
      <c r="A1292" s="90"/>
      <c r="E1292" s="90"/>
      <c r="F1292" s="90"/>
    </row>
    <row r="1293" spans="1:6" s="85" customFormat="1" ht="15.6" x14ac:dyDescent="0.3">
      <c r="A1293" s="90"/>
      <c r="E1293" s="90"/>
      <c r="F1293" s="90"/>
    </row>
    <row r="1294" spans="1:6" s="85" customFormat="1" ht="15.6" x14ac:dyDescent="0.3">
      <c r="A1294" s="90"/>
      <c r="E1294" s="90"/>
      <c r="F1294" s="90"/>
    </row>
    <row r="1295" spans="1:6" s="85" customFormat="1" ht="15.6" x14ac:dyDescent="0.3">
      <c r="A1295" s="90"/>
      <c r="E1295" s="90"/>
      <c r="F1295" s="90"/>
    </row>
    <row r="1296" spans="1:6" s="85" customFormat="1" ht="15.6" x14ac:dyDescent="0.3">
      <c r="A1296" s="90"/>
      <c r="E1296" s="90"/>
      <c r="F1296" s="90"/>
    </row>
    <row r="1297" spans="1:6" s="85" customFormat="1" ht="15.6" x14ac:dyDescent="0.3">
      <c r="A1297" s="90"/>
      <c r="E1297" s="90"/>
      <c r="F1297" s="90"/>
    </row>
    <row r="1298" spans="1:6" s="85" customFormat="1" ht="15.6" x14ac:dyDescent="0.3">
      <c r="A1298" s="90"/>
      <c r="E1298" s="90"/>
      <c r="F1298" s="90"/>
    </row>
    <row r="1299" spans="1:6" s="85" customFormat="1" ht="15.6" x14ac:dyDescent="0.3">
      <c r="A1299" s="90"/>
      <c r="E1299" s="90"/>
      <c r="F1299" s="90"/>
    </row>
    <row r="1300" spans="1:6" s="85" customFormat="1" ht="15.6" x14ac:dyDescent="0.3">
      <c r="A1300" s="90"/>
      <c r="E1300" s="90"/>
      <c r="F1300" s="90"/>
    </row>
    <row r="1301" spans="1:6" s="85" customFormat="1" ht="15.6" x14ac:dyDescent="0.3">
      <c r="A1301" s="90"/>
      <c r="E1301" s="90"/>
      <c r="F1301" s="90"/>
    </row>
    <row r="1302" spans="1:6" s="85" customFormat="1" ht="15.6" x14ac:dyDescent="0.3">
      <c r="A1302" s="90"/>
      <c r="E1302" s="90"/>
      <c r="F1302" s="90"/>
    </row>
    <row r="1303" spans="1:6" s="85" customFormat="1" ht="15.6" x14ac:dyDescent="0.3">
      <c r="A1303" s="90"/>
      <c r="E1303" s="90"/>
      <c r="F1303" s="90"/>
    </row>
    <row r="1304" spans="1:6" s="85" customFormat="1" ht="15.6" x14ac:dyDescent="0.3">
      <c r="A1304" s="90"/>
      <c r="E1304" s="90"/>
      <c r="F1304" s="90"/>
    </row>
    <row r="1305" spans="1:6" s="85" customFormat="1" ht="15.6" x14ac:dyDescent="0.3">
      <c r="A1305" s="90"/>
      <c r="E1305" s="90"/>
      <c r="F1305" s="90"/>
    </row>
    <row r="1306" spans="1:6" s="85" customFormat="1" ht="15.6" x14ac:dyDescent="0.3">
      <c r="A1306" s="90"/>
      <c r="E1306" s="90"/>
      <c r="F1306" s="90"/>
    </row>
    <row r="1307" spans="1:6" s="85" customFormat="1" ht="15.6" x14ac:dyDescent="0.3">
      <c r="A1307" s="90"/>
      <c r="E1307" s="90"/>
      <c r="F1307" s="90"/>
    </row>
    <row r="1308" spans="1:6" s="85" customFormat="1" ht="15.6" x14ac:dyDescent="0.3">
      <c r="A1308" s="90"/>
      <c r="E1308" s="90"/>
      <c r="F1308" s="90"/>
    </row>
    <row r="1309" spans="1:6" s="85" customFormat="1" ht="15.6" x14ac:dyDescent="0.3">
      <c r="A1309" s="90"/>
      <c r="E1309" s="90"/>
      <c r="F1309" s="90"/>
    </row>
    <row r="1310" spans="1:6" s="85" customFormat="1" ht="15.6" x14ac:dyDescent="0.3">
      <c r="A1310" s="90"/>
      <c r="E1310" s="90"/>
      <c r="F1310" s="90"/>
    </row>
    <row r="1311" spans="1:6" s="85" customFormat="1" ht="15.6" x14ac:dyDescent="0.3">
      <c r="A1311" s="90"/>
      <c r="E1311" s="90"/>
      <c r="F1311" s="90"/>
    </row>
    <row r="1312" spans="1:6" s="85" customFormat="1" ht="15.6" x14ac:dyDescent="0.3">
      <c r="A1312" s="90"/>
      <c r="E1312" s="90"/>
      <c r="F1312" s="90"/>
    </row>
    <row r="1313" spans="1:6" s="85" customFormat="1" ht="15.6" x14ac:dyDescent="0.3">
      <c r="A1313" s="90"/>
      <c r="E1313" s="90"/>
      <c r="F1313" s="90"/>
    </row>
    <row r="1314" spans="1:6" s="85" customFormat="1" ht="15.6" x14ac:dyDescent="0.3">
      <c r="A1314" s="90"/>
      <c r="E1314" s="90"/>
      <c r="F1314" s="90"/>
    </row>
    <row r="1315" spans="1:6" s="85" customFormat="1" ht="15.6" x14ac:dyDescent="0.3">
      <c r="A1315" s="90"/>
      <c r="E1315" s="90"/>
      <c r="F1315" s="90"/>
    </row>
    <row r="1316" spans="1:6" s="85" customFormat="1" ht="15.6" x14ac:dyDescent="0.3">
      <c r="A1316" s="90"/>
      <c r="E1316" s="90"/>
      <c r="F1316" s="90"/>
    </row>
    <row r="1317" spans="1:6" s="85" customFormat="1" ht="15.6" x14ac:dyDescent="0.3">
      <c r="A1317" s="90"/>
      <c r="E1317" s="90"/>
      <c r="F1317" s="90"/>
    </row>
    <row r="1318" spans="1:6" s="85" customFormat="1" ht="15.6" x14ac:dyDescent="0.3">
      <c r="A1318" s="90"/>
      <c r="E1318" s="90"/>
      <c r="F1318" s="90"/>
    </row>
    <row r="1319" spans="1:6" s="85" customFormat="1" ht="15.6" x14ac:dyDescent="0.3">
      <c r="A1319" s="90"/>
      <c r="E1319" s="90"/>
      <c r="F1319" s="90"/>
    </row>
    <row r="1320" spans="1:6" s="85" customFormat="1" ht="15.6" x14ac:dyDescent="0.3">
      <c r="A1320" s="90"/>
      <c r="E1320" s="90"/>
      <c r="F1320" s="90"/>
    </row>
    <row r="1321" spans="1:6" s="85" customFormat="1" ht="15.6" x14ac:dyDescent="0.3">
      <c r="A1321" s="90"/>
      <c r="E1321" s="90"/>
      <c r="F1321" s="90"/>
    </row>
    <row r="1322" spans="1:6" s="85" customFormat="1" ht="15.6" x14ac:dyDescent="0.3">
      <c r="A1322" s="90"/>
      <c r="E1322" s="90"/>
      <c r="F1322" s="90"/>
    </row>
    <row r="1323" spans="1:6" s="85" customFormat="1" ht="15.6" x14ac:dyDescent="0.3">
      <c r="A1323" s="90"/>
      <c r="E1323" s="90"/>
      <c r="F1323" s="90"/>
    </row>
    <row r="1324" spans="1:6" s="85" customFormat="1" ht="15.6" x14ac:dyDescent="0.3">
      <c r="A1324" s="90"/>
      <c r="E1324" s="90"/>
      <c r="F1324" s="90"/>
    </row>
    <row r="1325" spans="1:6" s="85" customFormat="1" ht="15.6" x14ac:dyDescent="0.3">
      <c r="A1325" s="90"/>
      <c r="E1325" s="90"/>
      <c r="F1325" s="90"/>
    </row>
    <row r="1326" spans="1:6" s="85" customFormat="1" ht="15.6" x14ac:dyDescent="0.3">
      <c r="A1326" s="90"/>
      <c r="E1326" s="90"/>
      <c r="F1326" s="90"/>
    </row>
    <row r="1327" spans="1:6" s="85" customFormat="1" ht="15.6" x14ac:dyDescent="0.3">
      <c r="A1327" s="90"/>
      <c r="E1327" s="90"/>
      <c r="F1327" s="90"/>
    </row>
    <row r="1328" spans="1:6" s="85" customFormat="1" ht="15.6" x14ac:dyDescent="0.3">
      <c r="A1328" s="90"/>
      <c r="E1328" s="90"/>
      <c r="F1328" s="90"/>
    </row>
    <row r="1329" spans="1:6" s="85" customFormat="1" ht="15.6" x14ac:dyDescent="0.3">
      <c r="A1329" s="90"/>
      <c r="E1329" s="90"/>
      <c r="F1329" s="90"/>
    </row>
    <row r="1330" spans="1:6" s="85" customFormat="1" ht="15.6" x14ac:dyDescent="0.3">
      <c r="A1330" s="90"/>
      <c r="E1330" s="90"/>
      <c r="F1330" s="90"/>
    </row>
    <row r="1331" spans="1:6" s="85" customFormat="1" ht="15.6" x14ac:dyDescent="0.3">
      <c r="A1331" s="90"/>
      <c r="E1331" s="90"/>
      <c r="F1331" s="90"/>
    </row>
    <row r="1332" spans="1:6" s="85" customFormat="1" ht="15.6" x14ac:dyDescent="0.3">
      <c r="A1332" s="90"/>
      <c r="E1332" s="90"/>
      <c r="F1332" s="90"/>
    </row>
    <row r="1333" spans="1:6" s="85" customFormat="1" ht="15.6" x14ac:dyDescent="0.3">
      <c r="A1333" s="90"/>
      <c r="E1333" s="90"/>
      <c r="F1333" s="90"/>
    </row>
    <row r="1334" spans="1:6" s="85" customFormat="1" ht="15.6" x14ac:dyDescent="0.3">
      <c r="A1334" s="90"/>
      <c r="E1334" s="90"/>
      <c r="F1334" s="90"/>
    </row>
    <row r="1335" spans="1:6" s="85" customFormat="1" ht="15.6" x14ac:dyDescent="0.3">
      <c r="A1335" s="90"/>
      <c r="E1335" s="90"/>
      <c r="F1335" s="90"/>
    </row>
    <row r="1336" spans="1:6" s="85" customFormat="1" ht="15.6" x14ac:dyDescent="0.3">
      <c r="A1336" s="90"/>
      <c r="E1336" s="90"/>
      <c r="F1336" s="90"/>
    </row>
    <row r="1337" spans="1:6" s="85" customFormat="1" ht="15.6" x14ac:dyDescent="0.3">
      <c r="A1337" s="90"/>
      <c r="E1337" s="90"/>
      <c r="F1337" s="90"/>
    </row>
    <row r="1338" spans="1:6" s="85" customFormat="1" ht="15.6" x14ac:dyDescent="0.3">
      <c r="A1338" s="90"/>
      <c r="E1338" s="90"/>
      <c r="F1338" s="90"/>
    </row>
    <row r="1339" spans="1:6" s="85" customFormat="1" ht="15.6" x14ac:dyDescent="0.3">
      <c r="A1339" s="90"/>
      <c r="E1339" s="90"/>
      <c r="F1339" s="90"/>
    </row>
    <row r="1340" spans="1:6" s="85" customFormat="1" ht="15.6" x14ac:dyDescent="0.3">
      <c r="A1340" s="90"/>
      <c r="E1340" s="90"/>
      <c r="F1340" s="90"/>
    </row>
    <row r="1341" spans="1:6" s="85" customFormat="1" ht="15.6" x14ac:dyDescent="0.3">
      <c r="A1341" s="90"/>
      <c r="E1341" s="90"/>
      <c r="F1341" s="90"/>
    </row>
    <row r="1342" spans="1:6" s="85" customFormat="1" ht="15.6" x14ac:dyDescent="0.3">
      <c r="A1342" s="90"/>
      <c r="E1342" s="90"/>
      <c r="F1342" s="90"/>
    </row>
    <row r="1343" spans="1:6" s="85" customFormat="1" ht="15.6" x14ac:dyDescent="0.3">
      <c r="A1343" s="90"/>
      <c r="E1343" s="90"/>
      <c r="F1343" s="90"/>
    </row>
    <row r="1344" spans="1:6" s="85" customFormat="1" ht="15.6" x14ac:dyDescent="0.3">
      <c r="A1344" s="90"/>
      <c r="E1344" s="90"/>
      <c r="F1344" s="90"/>
    </row>
    <row r="1345" spans="1:6" s="85" customFormat="1" ht="15.6" x14ac:dyDescent="0.3">
      <c r="A1345" s="90"/>
      <c r="E1345" s="90"/>
      <c r="F1345" s="90"/>
    </row>
    <row r="1346" spans="1:6" s="85" customFormat="1" ht="15.6" x14ac:dyDescent="0.3">
      <c r="A1346" s="90"/>
      <c r="E1346" s="90"/>
      <c r="F1346" s="90"/>
    </row>
    <row r="1347" spans="1:6" s="85" customFormat="1" ht="15.6" x14ac:dyDescent="0.3">
      <c r="A1347" s="90"/>
      <c r="E1347" s="90"/>
      <c r="F1347" s="90"/>
    </row>
    <row r="1348" spans="1:6" s="85" customFormat="1" ht="15.6" x14ac:dyDescent="0.3">
      <c r="A1348" s="90"/>
      <c r="E1348" s="90"/>
      <c r="F1348" s="90"/>
    </row>
    <row r="1349" spans="1:6" s="85" customFormat="1" ht="15.6" x14ac:dyDescent="0.3">
      <c r="A1349" s="90"/>
      <c r="E1349" s="90"/>
      <c r="F1349" s="90"/>
    </row>
    <row r="1350" spans="1:6" s="85" customFormat="1" ht="15.6" x14ac:dyDescent="0.3">
      <c r="A1350" s="90"/>
      <c r="E1350" s="90"/>
      <c r="F1350" s="90"/>
    </row>
    <row r="1351" spans="1:6" s="85" customFormat="1" ht="15.6" x14ac:dyDescent="0.3">
      <c r="A1351" s="90"/>
      <c r="E1351" s="90"/>
      <c r="F1351" s="90"/>
    </row>
    <row r="1352" spans="1:6" s="85" customFormat="1" ht="15.6" x14ac:dyDescent="0.3">
      <c r="A1352" s="90"/>
      <c r="E1352" s="90"/>
      <c r="F1352" s="90"/>
    </row>
    <row r="1353" spans="1:6" s="85" customFormat="1" ht="15.6" x14ac:dyDescent="0.3">
      <c r="A1353" s="90"/>
      <c r="E1353" s="90"/>
      <c r="F1353" s="90"/>
    </row>
    <row r="1354" spans="1:6" s="85" customFormat="1" ht="15.6" x14ac:dyDescent="0.3">
      <c r="A1354" s="90"/>
      <c r="E1354" s="90"/>
      <c r="F1354" s="90"/>
    </row>
    <row r="1355" spans="1:6" s="85" customFormat="1" ht="15.6" x14ac:dyDescent="0.3">
      <c r="A1355" s="90"/>
      <c r="E1355" s="90"/>
      <c r="F1355" s="90"/>
    </row>
    <row r="1356" spans="1:6" s="85" customFormat="1" ht="15.6" x14ac:dyDescent="0.3">
      <c r="A1356" s="90"/>
      <c r="E1356" s="90"/>
      <c r="F1356" s="90"/>
    </row>
    <row r="1357" spans="1:6" s="85" customFormat="1" ht="15.6" x14ac:dyDescent="0.3">
      <c r="A1357" s="90"/>
      <c r="E1357" s="90"/>
      <c r="F1357" s="90"/>
    </row>
    <row r="1358" spans="1:6" s="85" customFormat="1" ht="15.6" x14ac:dyDescent="0.3">
      <c r="A1358" s="90"/>
      <c r="E1358" s="90"/>
      <c r="F1358" s="90"/>
    </row>
    <row r="1359" spans="1:6" s="85" customFormat="1" ht="15.6" x14ac:dyDescent="0.3">
      <c r="A1359" s="90"/>
      <c r="E1359" s="90"/>
      <c r="F1359" s="90"/>
    </row>
    <row r="1360" spans="1:6" s="85" customFormat="1" ht="15.6" x14ac:dyDescent="0.3">
      <c r="A1360" s="90"/>
      <c r="E1360" s="90"/>
      <c r="F1360" s="90"/>
    </row>
    <row r="1361" spans="1:6" s="85" customFormat="1" ht="15.6" x14ac:dyDescent="0.3">
      <c r="A1361" s="90"/>
      <c r="E1361" s="90"/>
      <c r="F1361" s="90"/>
    </row>
    <row r="1362" spans="1:6" s="85" customFormat="1" ht="15.6" x14ac:dyDescent="0.3">
      <c r="A1362" s="90"/>
      <c r="E1362" s="90"/>
      <c r="F1362" s="90"/>
    </row>
    <row r="1363" spans="1:6" s="85" customFormat="1" ht="15.6" x14ac:dyDescent="0.3">
      <c r="A1363" s="90"/>
      <c r="E1363" s="90"/>
      <c r="F1363" s="90"/>
    </row>
    <row r="1364" spans="1:6" s="85" customFormat="1" ht="15.6" x14ac:dyDescent="0.3">
      <c r="A1364" s="90"/>
      <c r="E1364" s="90"/>
      <c r="F1364" s="90"/>
    </row>
    <row r="1365" spans="1:6" s="85" customFormat="1" ht="15.6" x14ac:dyDescent="0.3">
      <c r="A1365" s="90"/>
      <c r="E1365" s="90"/>
      <c r="F1365" s="90"/>
    </row>
    <row r="1366" spans="1:6" s="85" customFormat="1" ht="15.6" x14ac:dyDescent="0.3">
      <c r="A1366" s="90"/>
      <c r="E1366" s="90"/>
      <c r="F1366" s="90"/>
    </row>
    <row r="1367" spans="1:6" s="85" customFormat="1" ht="15.6" x14ac:dyDescent="0.3">
      <c r="A1367" s="90"/>
      <c r="E1367" s="90"/>
      <c r="F1367" s="90"/>
    </row>
    <row r="1368" spans="1:6" s="85" customFormat="1" ht="15.6" x14ac:dyDescent="0.3">
      <c r="A1368" s="90"/>
      <c r="E1368" s="90"/>
      <c r="F1368" s="90"/>
    </row>
    <row r="1369" spans="1:6" s="85" customFormat="1" ht="15.6" x14ac:dyDescent="0.3">
      <c r="A1369" s="90"/>
      <c r="E1369" s="90"/>
      <c r="F1369" s="90"/>
    </row>
    <row r="1370" spans="1:6" s="85" customFormat="1" ht="15.6" x14ac:dyDescent="0.3">
      <c r="A1370" s="90"/>
      <c r="E1370" s="90"/>
      <c r="F1370" s="90"/>
    </row>
    <row r="1371" spans="1:6" s="85" customFormat="1" ht="15.6" x14ac:dyDescent="0.3">
      <c r="A1371" s="90"/>
      <c r="E1371" s="90"/>
      <c r="F1371" s="90"/>
    </row>
    <row r="1372" spans="1:6" s="85" customFormat="1" ht="15.6" x14ac:dyDescent="0.3">
      <c r="A1372" s="90"/>
      <c r="E1372" s="90"/>
      <c r="F1372" s="90"/>
    </row>
    <row r="1373" spans="1:6" s="85" customFormat="1" ht="15.6" x14ac:dyDescent="0.3">
      <c r="A1373" s="90"/>
      <c r="E1373" s="90"/>
      <c r="F1373" s="90"/>
    </row>
    <row r="1374" spans="1:6" s="85" customFormat="1" ht="15.6" x14ac:dyDescent="0.3">
      <c r="A1374" s="90"/>
      <c r="E1374" s="90"/>
      <c r="F1374" s="90"/>
    </row>
    <row r="1375" spans="1:6" s="85" customFormat="1" ht="15.6" x14ac:dyDescent="0.3">
      <c r="A1375" s="90"/>
      <c r="E1375" s="90"/>
      <c r="F1375" s="90"/>
    </row>
    <row r="1376" spans="1:6" s="85" customFormat="1" ht="15.6" x14ac:dyDescent="0.3">
      <c r="A1376" s="90"/>
      <c r="E1376" s="90"/>
      <c r="F1376" s="90"/>
    </row>
    <row r="1377" spans="1:6" s="85" customFormat="1" ht="15.6" x14ac:dyDescent="0.3">
      <c r="A1377" s="90"/>
      <c r="E1377" s="90"/>
      <c r="F1377" s="90"/>
    </row>
    <row r="1378" spans="1:6" s="85" customFormat="1" ht="15.6" x14ac:dyDescent="0.3">
      <c r="A1378" s="90"/>
      <c r="E1378" s="90"/>
      <c r="F1378" s="90"/>
    </row>
    <row r="1379" spans="1:6" s="85" customFormat="1" ht="15.6" x14ac:dyDescent="0.3">
      <c r="A1379" s="90"/>
      <c r="E1379" s="90"/>
      <c r="F1379" s="90"/>
    </row>
    <row r="1380" spans="1:6" s="85" customFormat="1" ht="15.6" x14ac:dyDescent="0.3">
      <c r="A1380" s="90"/>
      <c r="E1380" s="90"/>
      <c r="F1380" s="90"/>
    </row>
    <row r="1381" spans="1:6" s="85" customFormat="1" ht="15.6" x14ac:dyDescent="0.3">
      <c r="A1381" s="90"/>
      <c r="E1381" s="90"/>
      <c r="F1381" s="90"/>
    </row>
    <row r="1382" spans="1:6" s="85" customFormat="1" ht="15.6" x14ac:dyDescent="0.3">
      <c r="A1382" s="90"/>
      <c r="E1382" s="90"/>
      <c r="F1382" s="90"/>
    </row>
    <row r="1383" spans="1:6" s="85" customFormat="1" ht="15.6" x14ac:dyDescent="0.3">
      <c r="A1383" s="90"/>
      <c r="E1383" s="90"/>
      <c r="F1383" s="90"/>
    </row>
    <row r="1384" spans="1:6" s="85" customFormat="1" ht="15.6" x14ac:dyDescent="0.3">
      <c r="A1384" s="90"/>
      <c r="E1384" s="90"/>
      <c r="F1384" s="90"/>
    </row>
    <row r="1385" spans="1:6" s="85" customFormat="1" ht="15.6" x14ac:dyDescent="0.3">
      <c r="A1385" s="90"/>
      <c r="E1385" s="90"/>
      <c r="F1385" s="90"/>
    </row>
    <row r="1386" spans="1:6" s="85" customFormat="1" ht="15.6" x14ac:dyDescent="0.3">
      <c r="A1386" s="90"/>
      <c r="E1386" s="90"/>
      <c r="F1386" s="90"/>
    </row>
    <row r="1387" spans="1:6" s="85" customFormat="1" ht="15.6" x14ac:dyDescent="0.3">
      <c r="A1387" s="90"/>
      <c r="E1387" s="90"/>
      <c r="F1387" s="90"/>
    </row>
    <row r="1388" spans="1:6" s="85" customFormat="1" ht="15.6" x14ac:dyDescent="0.3">
      <c r="A1388" s="90"/>
      <c r="E1388" s="90"/>
      <c r="F1388" s="90"/>
    </row>
    <row r="1389" spans="1:6" s="85" customFormat="1" ht="15.6" x14ac:dyDescent="0.3">
      <c r="A1389" s="90"/>
      <c r="E1389" s="90"/>
      <c r="F1389" s="90"/>
    </row>
    <row r="1390" spans="1:6" s="85" customFormat="1" ht="15.6" x14ac:dyDescent="0.3">
      <c r="A1390" s="90"/>
      <c r="E1390" s="90"/>
      <c r="F1390" s="90"/>
    </row>
    <row r="1391" spans="1:6" s="85" customFormat="1" ht="15.6" x14ac:dyDescent="0.3">
      <c r="A1391" s="90"/>
      <c r="E1391" s="90"/>
      <c r="F1391" s="90"/>
    </row>
    <row r="1392" spans="1:6" s="85" customFormat="1" ht="15.6" x14ac:dyDescent="0.3">
      <c r="A1392" s="90"/>
      <c r="E1392" s="90"/>
      <c r="F1392" s="90"/>
    </row>
    <row r="1393" spans="1:6" s="85" customFormat="1" ht="15.6" x14ac:dyDescent="0.3">
      <c r="A1393" s="90"/>
      <c r="E1393" s="90"/>
      <c r="F1393" s="90"/>
    </row>
    <row r="1394" spans="1:6" s="85" customFormat="1" ht="15.6" x14ac:dyDescent="0.3">
      <c r="A1394" s="90"/>
      <c r="E1394" s="90"/>
      <c r="F1394" s="90"/>
    </row>
    <row r="1395" spans="1:6" s="85" customFormat="1" ht="15.6" x14ac:dyDescent="0.3">
      <c r="A1395" s="90"/>
      <c r="E1395" s="90"/>
      <c r="F1395" s="90"/>
    </row>
    <row r="1396" spans="1:6" s="85" customFormat="1" ht="15.6" x14ac:dyDescent="0.3">
      <c r="A1396" s="90"/>
      <c r="E1396" s="90"/>
      <c r="F1396" s="90"/>
    </row>
    <row r="1397" spans="1:6" s="85" customFormat="1" ht="15.6" x14ac:dyDescent="0.3">
      <c r="A1397" s="90"/>
      <c r="E1397" s="90"/>
      <c r="F1397" s="90"/>
    </row>
    <row r="1398" spans="1:6" s="85" customFormat="1" ht="15.6" x14ac:dyDescent="0.3">
      <c r="A1398" s="90"/>
      <c r="E1398" s="90"/>
      <c r="F1398" s="90"/>
    </row>
    <row r="1399" spans="1:6" s="85" customFormat="1" ht="15.6" x14ac:dyDescent="0.3">
      <c r="A1399" s="90"/>
      <c r="E1399" s="90"/>
      <c r="F1399" s="90"/>
    </row>
    <row r="1400" spans="1:6" s="85" customFormat="1" ht="15.6" x14ac:dyDescent="0.3">
      <c r="A1400" s="90"/>
      <c r="E1400" s="90"/>
      <c r="F1400" s="90"/>
    </row>
    <row r="1401" spans="1:6" s="85" customFormat="1" ht="15.6" x14ac:dyDescent="0.3">
      <c r="A1401" s="90"/>
      <c r="E1401" s="90"/>
      <c r="F1401" s="90"/>
    </row>
    <row r="1402" spans="1:6" s="85" customFormat="1" ht="15.6" x14ac:dyDescent="0.3">
      <c r="A1402" s="90"/>
      <c r="E1402" s="90"/>
      <c r="F1402" s="90"/>
    </row>
    <row r="1403" spans="1:6" s="85" customFormat="1" ht="15.6" x14ac:dyDescent="0.3">
      <c r="A1403" s="90"/>
      <c r="E1403" s="90"/>
      <c r="F1403" s="90"/>
    </row>
    <row r="1404" spans="1:6" s="85" customFormat="1" ht="15.6" x14ac:dyDescent="0.3">
      <c r="A1404" s="90"/>
      <c r="E1404" s="90"/>
      <c r="F1404" s="90"/>
    </row>
    <row r="1405" spans="1:6" s="85" customFormat="1" ht="15.6" x14ac:dyDescent="0.3">
      <c r="A1405" s="90"/>
      <c r="E1405" s="90"/>
      <c r="F1405" s="90"/>
    </row>
    <row r="1406" spans="1:6" s="85" customFormat="1" ht="15.6" x14ac:dyDescent="0.3">
      <c r="A1406" s="90"/>
      <c r="E1406" s="90"/>
      <c r="F1406" s="90"/>
    </row>
    <row r="1407" spans="1:6" s="85" customFormat="1" ht="15.6" x14ac:dyDescent="0.3">
      <c r="A1407" s="90"/>
      <c r="E1407" s="90"/>
      <c r="F1407" s="90"/>
    </row>
    <row r="1408" spans="1:6" s="85" customFormat="1" ht="15.6" x14ac:dyDescent="0.3">
      <c r="A1408" s="90"/>
      <c r="E1408" s="90"/>
      <c r="F1408" s="90"/>
    </row>
    <row r="1409" spans="1:6" s="85" customFormat="1" ht="15.6" x14ac:dyDescent="0.3">
      <c r="A1409" s="90"/>
      <c r="E1409" s="90"/>
      <c r="F1409" s="90"/>
    </row>
    <row r="1410" spans="1:6" s="85" customFormat="1" ht="15.6" x14ac:dyDescent="0.3">
      <c r="A1410" s="90"/>
      <c r="E1410" s="90"/>
      <c r="F1410" s="90"/>
    </row>
    <row r="1411" spans="1:6" s="85" customFormat="1" ht="15.6" x14ac:dyDescent="0.3">
      <c r="A1411" s="90"/>
      <c r="E1411" s="90"/>
      <c r="F1411" s="90"/>
    </row>
    <row r="1412" spans="1:6" s="85" customFormat="1" ht="15.6" x14ac:dyDescent="0.3">
      <c r="A1412" s="90"/>
      <c r="E1412" s="90"/>
      <c r="F1412" s="90"/>
    </row>
    <row r="1413" spans="1:6" s="85" customFormat="1" ht="15.6" x14ac:dyDescent="0.3">
      <c r="A1413" s="90"/>
      <c r="E1413" s="90"/>
      <c r="F1413" s="90"/>
    </row>
    <row r="1414" spans="1:6" s="85" customFormat="1" ht="15.6" x14ac:dyDescent="0.3">
      <c r="A1414" s="90"/>
      <c r="E1414" s="90"/>
      <c r="F1414" s="90"/>
    </row>
    <row r="1415" spans="1:6" s="85" customFormat="1" ht="15.6" x14ac:dyDescent="0.3">
      <c r="A1415" s="90"/>
      <c r="E1415" s="90"/>
      <c r="F1415" s="90"/>
    </row>
    <row r="1416" spans="1:6" s="85" customFormat="1" ht="15.6" x14ac:dyDescent="0.3">
      <c r="A1416" s="90"/>
      <c r="E1416" s="90"/>
      <c r="F1416" s="90"/>
    </row>
    <row r="1417" spans="1:6" s="85" customFormat="1" ht="15.6" x14ac:dyDescent="0.3">
      <c r="A1417" s="90"/>
      <c r="E1417" s="90"/>
      <c r="F1417" s="90"/>
    </row>
    <row r="1418" spans="1:6" s="85" customFormat="1" ht="15.6" x14ac:dyDescent="0.3">
      <c r="A1418" s="90"/>
      <c r="E1418" s="90"/>
      <c r="F1418" s="90"/>
    </row>
    <row r="1419" spans="1:6" s="85" customFormat="1" ht="15.6" x14ac:dyDescent="0.3">
      <c r="A1419" s="90"/>
      <c r="E1419" s="90"/>
      <c r="F1419" s="90"/>
    </row>
    <row r="1420" spans="1:6" s="85" customFormat="1" ht="15.6" x14ac:dyDescent="0.3">
      <c r="A1420" s="90"/>
      <c r="E1420" s="90"/>
      <c r="F1420" s="90"/>
    </row>
    <row r="1421" spans="1:6" s="85" customFormat="1" ht="15.6" x14ac:dyDescent="0.3">
      <c r="A1421" s="90"/>
      <c r="E1421" s="90"/>
      <c r="F1421" s="90"/>
    </row>
    <row r="1422" spans="1:6" s="85" customFormat="1" ht="15.6" x14ac:dyDescent="0.3">
      <c r="A1422" s="90"/>
      <c r="E1422" s="90"/>
      <c r="F1422" s="90"/>
    </row>
    <row r="1423" spans="1:6" s="85" customFormat="1" ht="15.6" x14ac:dyDescent="0.3">
      <c r="A1423" s="90"/>
      <c r="E1423" s="90"/>
      <c r="F1423" s="90"/>
    </row>
    <row r="1424" spans="1:6" s="85" customFormat="1" ht="15.6" x14ac:dyDescent="0.3">
      <c r="A1424" s="90"/>
      <c r="E1424" s="90"/>
      <c r="F1424" s="90"/>
    </row>
    <row r="1425" spans="1:6" s="85" customFormat="1" ht="15.6" x14ac:dyDescent="0.3">
      <c r="A1425" s="90"/>
      <c r="E1425" s="90"/>
      <c r="F1425" s="90"/>
    </row>
    <row r="1426" spans="1:6" s="85" customFormat="1" ht="15.6" x14ac:dyDescent="0.3">
      <c r="A1426" s="90"/>
      <c r="E1426" s="90"/>
      <c r="F1426" s="90"/>
    </row>
    <row r="1427" spans="1:6" s="85" customFormat="1" ht="15.6" x14ac:dyDescent="0.3">
      <c r="A1427" s="90"/>
      <c r="E1427" s="90"/>
      <c r="F1427" s="90"/>
    </row>
    <row r="1428" spans="1:6" s="85" customFormat="1" ht="15.6" x14ac:dyDescent="0.3">
      <c r="A1428" s="90"/>
      <c r="E1428" s="90"/>
      <c r="F1428" s="90"/>
    </row>
    <row r="1429" spans="1:6" s="85" customFormat="1" ht="15.6" x14ac:dyDescent="0.3">
      <c r="A1429" s="90"/>
      <c r="E1429" s="90"/>
      <c r="F1429" s="90"/>
    </row>
    <row r="1430" spans="1:6" s="85" customFormat="1" ht="15.6" x14ac:dyDescent="0.3">
      <c r="A1430" s="90"/>
      <c r="E1430" s="90"/>
      <c r="F1430" s="90"/>
    </row>
    <row r="1431" spans="1:6" s="85" customFormat="1" ht="15.6" x14ac:dyDescent="0.3">
      <c r="A1431" s="90"/>
      <c r="E1431" s="90"/>
      <c r="F1431" s="90"/>
    </row>
    <row r="1432" spans="1:6" s="85" customFormat="1" ht="15.6" x14ac:dyDescent="0.3">
      <c r="A1432" s="90"/>
      <c r="E1432" s="90"/>
      <c r="F1432" s="90"/>
    </row>
    <row r="1433" spans="1:6" s="85" customFormat="1" ht="15.6" x14ac:dyDescent="0.3">
      <c r="A1433" s="90"/>
      <c r="E1433" s="90"/>
      <c r="F1433" s="90"/>
    </row>
    <row r="1434" spans="1:6" s="85" customFormat="1" ht="15.6" x14ac:dyDescent="0.3">
      <c r="A1434" s="90"/>
      <c r="E1434" s="90"/>
      <c r="F1434" s="90"/>
    </row>
    <row r="1435" spans="1:6" s="85" customFormat="1" ht="15.6" x14ac:dyDescent="0.3">
      <c r="A1435" s="90"/>
      <c r="E1435" s="90"/>
      <c r="F1435" s="90"/>
    </row>
    <row r="1436" spans="1:6" s="85" customFormat="1" ht="15.6" x14ac:dyDescent="0.3">
      <c r="A1436" s="90"/>
      <c r="E1436" s="90"/>
      <c r="F1436" s="90"/>
    </row>
    <row r="1437" spans="1:6" s="85" customFormat="1" ht="15.6" x14ac:dyDescent="0.3">
      <c r="A1437" s="90"/>
      <c r="E1437" s="90"/>
      <c r="F1437" s="90"/>
    </row>
    <row r="1438" spans="1:6" s="85" customFormat="1" ht="15.6" x14ac:dyDescent="0.3">
      <c r="A1438" s="90"/>
      <c r="E1438" s="90"/>
      <c r="F1438" s="90"/>
    </row>
    <row r="1439" spans="1:6" s="85" customFormat="1" ht="15.6" x14ac:dyDescent="0.3">
      <c r="A1439" s="90"/>
      <c r="E1439" s="90"/>
      <c r="F1439" s="90"/>
    </row>
    <row r="1440" spans="1:6" s="85" customFormat="1" ht="15.6" x14ac:dyDescent="0.3">
      <c r="A1440" s="90"/>
      <c r="E1440" s="90"/>
      <c r="F1440" s="90"/>
    </row>
    <row r="1441" spans="1:6" s="85" customFormat="1" ht="15.6" x14ac:dyDescent="0.3">
      <c r="A1441" s="90"/>
      <c r="E1441" s="90"/>
      <c r="F1441" s="90"/>
    </row>
    <row r="1442" spans="1:6" s="85" customFormat="1" ht="15.6" x14ac:dyDescent="0.3">
      <c r="A1442" s="90"/>
      <c r="E1442" s="90"/>
      <c r="F1442" s="90"/>
    </row>
    <row r="1443" spans="1:6" s="85" customFormat="1" ht="15.6" x14ac:dyDescent="0.3">
      <c r="A1443" s="90"/>
      <c r="E1443" s="90"/>
      <c r="F1443" s="90"/>
    </row>
    <row r="1444" spans="1:6" s="85" customFormat="1" ht="15.6" x14ac:dyDescent="0.3">
      <c r="A1444" s="90"/>
      <c r="E1444" s="90"/>
      <c r="F1444" s="90"/>
    </row>
    <row r="1445" spans="1:6" s="85" customFormat="1" ht="15.6" x14ac:dyDescent="0.3">
      <c r="A1445" s="90"/>
      <c r="E1445" s="90"/>
      <c r="F1445" s="90"/>
    </row>
    <row r="1446" spans="1:6" s="85" customFormat="1" ht="15.6" x14ac:dyDescent="0.3">
      <c r="A1446" s="90"/>
      <c r="E1446" s="90"/>
      <c r="F1446" s="90"/>
    </row>
    <row r="1447" spans="1:6" s="85" customFormat="1" ht="15.6" x14ac:dyDescent="0.3">
      <c r="A1447" s="90"/>
      <c r="E1447" s="90"/>
      <c r="F1447" s="90"/>
    </row>
    <row r="1448" spans="1:6" s="85" customFormat="1" ht="15.6" x14ac:dyDescent="0.3">
      <c r="A1448" s="90"/>
      <c r="E1448" s="90"/>
      <c r="F1448" s="90"/>
    </row>
    <row r="1449" spans="1:6" s="85" customFormat="1" ht="15.6" x14ac:dyDescent="0.3">
      <c r="A1449" s="90"/>
      <c r="E1449" s="90"/>
      <c r="F1449" s="90"/>
    </row>
    <row r="1450" spans="1:6" s="85" customFormat="1" ht="15.6" x14ac:dyDescent="0.3">
      <c r="A1450" s="90"/>
      <c r="E1450" s="90"/>
      <c r="F1450" s="90"/>
    </row>
    <row r="1451" spans="1:6" s="85" customFormat="1" ht="15.6" x14ac:dyDescent="0.3">
      <c r="A1451" s="90"/>
      <c r="E1451" s="90"/>
      <c r="F1451" s="90"/>
    </row>
    <row r="1452" spans="1:6" s="85" customFormat="1" ht="15.6" x14ac:dyDescent="0.3">
      <c r="A1452" s="90"/>
      <c r="E1452" s="90"/>
      <c r="F1452" s="90"/>
    </row>
    <row r="1453" spans="1:6" s="85" customFormat="1" ht="15.6" x14ac:dyDescent="0.3">
      <c r="A1453" s="90"/>
      <c r="E1453" s="90"/>
      <c r="F1453" s="90"/>
    </row>
    <row r="1454" spans="1:6" s="85" customFormat="1" ht="15.6" x14ac:dyDescent="0.3">
      <c r="A1454" s="90"/>
      <c r="E1454" s="90"/>
      <c r="F1454" s="90"/>
    </row>
    <row r="1455" spans="1:6" s="85" customFormat="1" ht="15.6" x14ac:dyDescent="0.3">
      <c r="A1455" s="90"/>
      <c r="E1455" s="90"/>
      <c r="F1455" s="90"/>
    </row>
    <row r="1456" spans="1:6" s="85" customFormat="1" ht="15.6" x14ac:dyDescent="0.3">
      <c r="A1456" s="90"/>
      <c r="E1456" s="90"/>
      <c r="F1456" s="90"/>
    </row>
    <row r="1457" spans="1:6" s="85" customFormat="1" ht="15.6" x14ac:dyDescent="0.3">
      <c r="A1457" s="90"/>
      <c r="E1457" s="90"/>
      <c r="F1457" s="90"/>
    </row>
    <row r="1458" spans="1:6" s="85" customFormat="1" ht="15.6" x14ac:dyDescent="0.3">
      <c r="A1458" s="90"/>
      <c r="E1458" s="90"/>
      <c r="F1458" s="90"/>
    </row>
    <row r="1459" spans="1:6" s="85" customFormat="1" ht="15.6" x14ac:dyDescent="0.3">
      <c r="A1459" s="90"/>
      <c r="E1459" s="90"/>
      <c r="F1459" s="90"/>
    </row>
    <row r="1460" spans="1:6" s="85" customFormat="1" ht="15.6" x14ac:dyDescent="0.3">
      <c r="A1460" s="90"/>
      <c r="E1460" s="90"/>
      <c r="F1460" s="90"/>
    </row>
    <row r="1461" spans="1:6" s="85" customFormat="1" ht="15.6" x14ac:dyDescent="0.3">
      <c r="A1461" s="90"/>
      <c r="E1461" s="90"/>
      <c r="F1461" s="90"/>
    </row>
    <row r="1462" spans="1:6" s="85" customFormat="1" ht="15.6" x14ac:dyDescent="0.3">
      <c r="A1462" s="90"/>
      <c r="E1462" s="90"/>
      <c r="F1462" s="90"/>
    </row>
    <row r="1463" spans="1:6" s="85" customFormat="1" ht="15.6" x14ac:dyDescent="0.3">
      <c r="A1463" s="90"/>
      <c r="E1463" s="90"/>
      <c r="F1463" s="90"/>
    </row>
    <row r="1464" spans="1:6" s="85" customFormat="1" ht="15.6" x14ac:dyDescent="0.3">
      <c r="A1464" s="90"/>
      <c r="E1464" s="90"/>
      <c r="F1464" s="90"/>
    </row>
    <row r="1465" spans="1:6" s="85" customFormat="1" ht="15.6" x14ac:dyDescent="0.3">
      <c r="A1465" s="90"/>
      <c r="E1465" s="90"/>
      <c r="F1465" s="90"/>
    </row>
    <row r="1466" spans="1:6" s="85" customFormat="1" ht="15.6" x14ac:dyDescent="0.3">
      <c r="A1466" s="90"/>
      <c r="E1466" s="90"/>
      <c r="F1466" s="90"/>
    </row>
    <row r="1467" spans="1:6" s="85" customFormat="1" ht="15.6" x14ac:dyDescent="0.3">
      <c r="A1467" s="90"/>
      <c r="E1467" s="90"/>
      <c r="F1467" s="90"/>
    </row>
    <row r="1468" spans="1:6" s="85" customFormat="1" ht="15.6" x14ac:dyDescent="0.3">
      <c r="A1468" s="90"/>
      <c r="E1468" s="90"/>
      <c r="F1468" s="90"/>
    </row>
    <row r="1469" spans="1:6" s="85" customFormat="1" ht="15.6" x14ac:dyDescent="0.3">
      <c r="A1469" s="90"/>
      <c r="E1469" s="90"/>
      <c r="F1469" s="90"/>
    </row>
    <row r="1470" spans="1:6" s="85" customFormat="1" ht="15.6" x14ac:dyDescent="0.3">
      <c r="A1470" s="90"/>
      <c r="E1470" s="90"/>
      <c r="F1470" s="90"/>
    </row>
    <row r="1471" spans="1:6" s="85" customFormat="1" ht="15.6" x14ac:dyDescent="0.3">
      <c r="A1471" s="90"/>
      <c r="E1471" s="90"/>
      <c r="F1471" s="90"/>
    </row>
    <row r="1472" spans="1:6" s="85" customFormat="1" ht="15.6" x14ac:dyDescent="0.3">
      <c r="A1472" s="90"/>
      <c r="E1472" s="90"/>
      <c r="F1472" s="90"/>
    </row>
    <row r="1473" spans="1:6" s="85" customFormat="1" ht="15.6" x14ac:dyDescent="0.3">
      <c r="A1473" s="90"/>
      <c r="E1473" s="90"/>
      <c r="F1473" s="90"/>
    </row>
    <row r="1474" spans="1:6" s="85" customFormat="1" ht="15.6" x14ac:dyDescent="0.3">
      <c r="A1474" s="90"/>
      <c r="E1474" s="90"/>
      <c r="F1474" s="90"/>
    </row>
    <row r="1475" spans="1:6" s="85" customFormat="1" ht="15.6" x14ac:dyDescent="0.3">
      <c r="A1475" s="90"/>
      <c r="E1475" s="90"/>
      <c r="F1475" s="90"/>
    </row>
    <row r="1476" spans="1:6" s="85" customFormat="1" ht="15.6" x14ac:dyDescent="0.3">
      <c r="A1476" s="90"/>
      <c r="E1476" s="90"/>
      <c r="F1476" s="90"/>
    </row>
    <row r="1477" spans="1:6" s="85" customFormat="1" ht="15.6" x14ac:dyDescent="0.3">
      <c r="A1477" s="90"/>
      <c r="E1477" s="90"/>
      <c r="F1477" s="90"/>
    </row>
    <row r="1478" spans="1:6" s="85" customFormat="1" ht="15.6" x14ac:dyDescent="0.3">
      <c r="A1478" s="90"/>
      <c r="E1478" s="90"/>
      <c r="F1478" s="90"/>
    </row>
    <row r="1479" spans="1:6" s="85" customFormat="1" ht="15.6" x14ac:dyDescent="0.3">
      <c r="A1479" s="90"/>
      <c r="E1479" s="90"/>
      <c r="F1479" s="90"/>
    </row>
    <row r="1480" spans="1:6" s="85" customFormat="1" ht="15.6" x14ac:dyDescent="0.3">
      <c r="A1480" s="90"/>
      <c r="E1480" s="90"/>
      <c r="F1480" s="90"/>
    </row>
    <row r="1481" spans="1:6" s="85" customFormat="1" ht="15.6" x14ac:dyDescent="0.3">
      <c r="A1481" s="90"/>
      <c r="E1481" s="90"/>
      <c r="F1481" s="90"/>
    </row>
    <row r="1482" spans="1:6" s="85" customFormat="1" ht="15.6" x14ac:dyDescent="0.3">
      <c r="A1482" s="90"/>
      <c r="E1482" s="90"/>
      <c r="F1482" s="90"/>
    </row>
    <row r="1483" spans="1:6" s="85" customFormat="1" ht="15.6" x14ac:dyDescent="0.3">
      <c r="A1483" s="90"/>
      <c r="E1483" s="90"/>
      <c r="F1483" s="90"/>
    </row>
    <row r="1484" spans="1:6" s="85" customFormat="1" ht="15.6" x14ac:dyDescent="0.3">
      <c r="A1484" s="90"/>
      <c r="E1484" s="90"/>
      <c r="F1484" s="90"/>
    </row>
    <row r="1485" spans="1:6" s="85" customFormat="1" ht="15.6" x14ac:dyDescent="0.3">
      <c r="A1485" s="90"/>
      <c r="E1485" s="90"/>
      <c r="F1485" s="90"/>
    </row>
    <row r="1486" spans="1:6" s="85" customFormat="1" ht="15.6" x14ac:dyDescent="0.3">
      <c r="A1486" s="90"/>
      <c r="E1486" s="90"/>
      <c r="F1486" s="90"/>
    </row>
    <row r="1487" spans="1:6" s="85" customFormat="1" ht="15.6" x14ac:dyDescent="0.3">
      <c r="A1487" s="90"/>
      <c r="E1487" s="90"/>
      <c r="F1487" s="90"/>
    </row>
    <row r="1488" spans="1:6" s="85" customFormat="1" ht="15.6" x14ac:dyDescent="0.3">
      <c r="A1488" s="90"/>
      <c r="E1488" s="90"/>
      <c r="F1488" s="90"/>
    </row>
    <row r="1489" spans="1:6" s="85" customFormat="1" ht="15.6" x14ac:dyDescent="0.3">
      <c r="A1489" s="90"/>
      <c r="E1489" s="90"/>
      <c r="F1489" s="90"/>
    </row>
    <row r="1490" spans="1:6" s="85" customFormat="1" ht="15.6" x14ac:dyDescent="0.3">
      <c r="A1490" s="90"/>
      <c r="E1490" s="90"/>
      <c r="F1490" s="90"/>
    </row>
    <row r="1491" spans="1:6" s="85" customFormat="1" ht="15.6" x14ac:dyDescent="0.3">
      <c r="A1491" s="90"/>
      <c r="E1491" s="90"/>
      <c r="F1491" s="90"/>
    </row>
    <row r="1492" spans="1:6" s="85" customFormat="1" ht="15.6" x14ac:dyDescent="0.3">
      <c r="A1492" s="90"/>
      <c r="E1492" s="90"/>
      <c r="F1492" s="90"/>
    </row>
    <row r="1493" spans="1:6" s="85" customFormat="1" ht="15.6" x14ac:dyDescent="0.3">
      <c r="A1493" s="90"/>
      <c r="E1493" s="90"/>
      <c r="F1493" s="90"/>
    </row>
    <row r="1494" spans="1:6" s="85" customFormat="1" ht="15.6" x14ac:dyDescent="0.3">
      <c r="A1494" s="90"/>
      <c r="E1494" s="90"/>
      <c r="F1494" s="90"/>
    </row>
    <row r="1495" spans="1:6" s="85" customFormat="1" ht="15.6" x14ac:dyDescent="0.3">
      <c r="A1495" s="90"/>
      <c r="E1495" s="90"/>
      <c r="F1495" s="90"/>
    </row>
    <row r="1496" spans="1:6" s="85" customFormat="1" ht="15.6" x14ac:dyDescent="0.3">
      <c r="A1496" s="90"/>
      <c r="E1496" s="90"/>
      <c r="F1496" s="90"/>
    </row>
    <row r="1497" spans="1:6" s="85" customFormat="1" ht="15.6" x14ac:dyDescent="0.3">
      <c r="A1497" s="90"/>
      <c r="E1497" s="90"/>
      <c r="F1497" s="90"/>
    </row>
    <row r="1498" spans="1:6" s="85" customFormat="1" ht="15.6" x14ac:dyDescent="0.3">
      <c r="A1498" s="90"/>
      <c r="E1498" s="90"/>
      <c r="F1498" s="90"/>
    </row>
    <row r="1499" spans="1:6" s="85" customFormat="1" ht="15.6" x14ac:dyDescent="0.3">
      <c r="A1499" s="90"/>
      <c r="E1499" s="90"/>
      <c r="F1499" s="90"/>
    </row>
    <row r="1500" spans="1:6" s="85" customFormat="1" ht="15.6" x14ac:dyDescent="0.3">
      <c r="A1500" s="90"/>
      <c r="E1500" s="90"/>
      <c r="F1500" s="90"/>
    </row>
    <row r="1501" spans="1:6" s="85" customFormat="1" ht="15.6" x14ac:dyDescent="0.3">
      <c r="A1501" s="90"/>
      <c r="E1501" s="90"/>
      <c r="F1501" s="90"/>
    </row>
    <row r="1502" spans="1:6" s="85" customFormat="1" ht="15.6" x14ac:dyDescent="0.3">
      <c r="A1502" s="90"/>
      <c r="E1502" s="90"/>
      <c r="F1502" s="90"/>
    </row>
    <row r="1503" spans="1:6" s="85" customFormat="1" ht="15.6" x14ac:dyDescent="0.3">
      <c r="A1503" s="90"/>
      <c r="E1503" s="90"/>
      <c r="F1503" s="90"/>
    </row>
    <row r="1504" spans="1:6" s="85" customFormat="1" ht="15.6" x14ac:dyDescent="0.3">
      <c r="A1504" s="90"/>
      <c r="E1504" s="90"/>
      <c r="F1504" s="90"/>
    </row>
    <row r="1505" spans="1:6" s="85" customFormat="1" ht="15.6" x14ac:dyDescent="0.3">
      <c r="A1505" s="90"/>
      <c r="E1505" s="90"/>
      <c r="F1505" s="90"/>
    </row>
    <row r="1506" spans="1:6" s="85" customFormat="1" ht="15.6" x14ac:dyDescent="0.3">
      <c r="A1506" s="90"/>
      <c r="E1506" s="90"/>
      <c r="F1506" s="90"/>
    </row>
    <row r="1507" spans="1:6" s="85" customFormat="1" ht="15.6" x14ac:dyDescent="0.3">
      <c r="A1507" s="90"/>
      <c r="E1507" s="90"/>
      <c r="F1507" s="90"/>
    </row>
    <row r="1508" spans="1:6" s="85" customFormat="1" ht="15.6" x14ac:dyDescent="0.3">
      <c r="A1508" s="90"/>
      <c r="E1508" s="90"/>
      <c r="F1508" s="90"/>
    </row>
    <row r="1509" spans="1:6" s="85" customFormat="1" ht="15.6" x14ac:dyDescent="0.3">
      <c r="A1509" s="90"/>
      <c r="E1509" s="90"/>
      <c r="F1509" s="90"/>
    </row>
    <row r="1510" spans="1:6" s="85" customFormat="1" ht="15.6" x14ac:dyDescent="0.3">
      <c r="A1510" s="90"/>
      <c r="E1510" s="90"/>
      <c r="F1510" s="90"/>
    </row>
    <row r="1511" spans="1:6" s="85" customFormat="1" ht="15.6" x14ac:dyDescent="0.3">
      <c r="A1511" s="90"/>
      <c r="E1511" s="90"/>
      <c r="F1511" s="90"/>
    </row>
    <row r="1512" spans="1:6" s="85" customFormat="1" ht="15.6" x14ac:dyDescent="0.3">
      <c r="A1512" s="90"/>
      <c r="E1512" s="90"/>
      <c r="F1512" s="90"/>
    </row>
    <row r="1513" spans="1:6" s="85" customFormat="1" ht="15.6" x14ac:dyDescent="0.3">
      <c r="A1513" s="90"/>
      <c r="E1513" s="90"/>
      <c r="F1513" s="90"/>
    </row>
    <row r="1514" spans="1:6" s="85" customFormat="1" ht="15.6" x14ac:dyDescent="0.3">
      <c r="A1514" s="90"/>
      <c r="E1514" s="90"/>
      <c r="F1514" s="90"/>
    </row>
    <row r="1515" spans="1:6" s="85" customFormat="1" ht="15.6" x14ac:dyDescent="0.3">
      <c r="A1515" s="90"/>
      <c r="E1515" s="90"/>
      <c r="F1515" s="90"/>
    </row>
    <row r="1516" spans="1:6" s="85" customFormat="1" ht="15.6" x14ac:dyDescent="0.3">
      <c r="A1516" s="90"/>
      <c r="E1516" s="90"/>
      <c r="F1516" s="90"/>
    </row>
    <row r="1517" spans="1:6" s="85" customFormat="1" ht="15.6" x14ac:dyDescent="0.3">
      <c r="A1517" s="90"/>
      <c r="E1517" s="90"/>
      <c r="F1517" s="90"/>
    </row>
    <row r="1518" spans="1:6" s="85" customFormat="1" ht="15.6" x14ac:dyDescent="0.3">
      <c r="A1518" s="90"/>
      <c r="E1518" s="90"/>
      <c r="F1518" s="90"/>
    </row>
    <row r="1519" spans="1:6" s="85" customFormat="1" ht="15.6" x14ac:dyDescent="0.3">
      <c r="A1519" s="90"/>
      <c r="E1519" s="90"/>
      <c r="F1519" s="90"/>
    </row>
    <row r="1520" spans="1:6" s="85" customFormat="1" ht="15.6" x14ac:dyDescent="0.3">
      <c r="A1520" s="90"/>
      <c r="E1520" s="90"/>
      <c r="F1520" s="90"/>
    </row>
    <row r="1521" spans="1:6" s="85" customFormat="1" ht="15.6" x14ac:dyDescent="0.3">
      <c r="A1521" s="90"/>
      <c r="E1521" s="90"/>
      <c r="F1521" s="90"/>
    </row>
    <row r="1522" spans="1:6" s="85" customFormat="1" ht="15.6" x14ac:dyDescent="0.3">
      <c r="A1522" s="90"/>
      <c r="E1522" s="90"/>
      <c r="F1522" s="90"/>
    </row>
    <row r="1523" spans="1:6" s="85" customFormat="1" ht="15.6" x14ac:dyDescent="0.3">
      <c r="A1523" s="90"/>
      <c r="E1523" s="90"/>
      <c r="F1523" s="90"/>
    </row>
    <row r="1524" spans="1:6" s="85" customFormat="1" ht="15.6" x14ac:dyDescent="0.3">
      <c r="A1524" s="90"/>
      <c r="E1524" s="90"/>
      <c r="F1524" s="90"/>
    </row>
    <row r="1525" spans="1:6" s="85" customFormat="1" ht="15.6" x14ac:dyDescent="0.3">
      <c r="A1525" s="90"/>
      <c r="E1525" s="90"/>
      <c r="F1525" s="90"/>
    </row>
    <row r="1526" spans="1:6" s="85" customFormat="1" ht="15.6" x14ac:dyDescent="0.3">
      <c r="A1526" s="90"/>
      <c r="E1526" s="90"/>
      <c r="F1526" s="90"/>
    </row>
    <row r="1527" spans="1:6" s="85" customFormat="1" ht="15.6" x14ac:dyDescent="0.3">
      <c r="A1527" s="90"/>
      <c r="E1527" s="90"/>
      <c r="F1527" s="90"/>
    </row>
    <row r="1528" spans="1:6" s="85" customFormat="1" ht="15.6" x14ac:dyDescent="0.3">
      <c r="A1528" s="90"/>
      <c r="E1528" s="90"/>
      <c r="F1528" s="90"/>
    </row>
    <row r="1529" spans="1:6" s="85" customFormat="1" ht="15.6" x14ac:dyDescent="0.3">
      <c r="A1529" s="90"/>
      <c r="E1529" s="90"/>
      <c r="F1529" s="90"/>
    </row>
    <row r="1530" spans="1:6" s="85" customFormat="1" ht="15.6" x14ac:dyDescent="0.3">
      <c r="A1530" s="90"/>
      <c r="E1530" s="90"/>
      <c r="F1530" s="90"/>
    </row>
    <row r="1531" spans="1:6" s="85" customFormat="1" ht="15.6" x14ac:dyDescent="0.3">
      <c r="A1531" s="90"/>
      <c r="E1531" s="90"/>
      <c r="F1531" s="90"/>
    </row>
    <row r="1532" spans="1:6" s="85" customFormat="1" ht="15.6" x14ac:dyDescent="0.3">
      <c r="A1532" s="90"/>
      <c r="E1532" s="90"/>
      <c r="F1532" s="90"/>
    </row>
    <row r="1533" spans="1:6" s="85" customFormat="1" ht="15.6" x14ac:dyDescent="0.3">
      <c r="A1533" s="90"/>
      <c r="E1533" s="90"/>
      <c r="F1533" s="90"/>
    </row>
    <row r="1534" spans="1:6" s="85" customFormat="1" ht="15.6" x14ac:dyDescent="0.3">
      <c r="A1534" s="90"/>
      <c r="E1534" s="90"/>
      <c r="F1534" s="90"/>
    </row>
    <row r="1535" spans="1:6" s="85" customFormat="1" ht="15.6" x14ac:dyDescent="0.3">
      <c r="A1535" s="90"/>
      <c r="E1535" s="90"/>
      <c r="F1535" s="90"/>
    </row>
    <row r="1536" spans="1:6" s="85" customFormat="1" ht="15.6" x14ac:dyDescent="0.3">
      <c r="A1536" s="90"/>
      <c r="E1536" s="90"/>
      <c r="F1536" s="90"/>
    </row>
    <row r="1537" spans="1:6" s="85" customFormat="1" ht="15.6" x14ac:dyDescent="0.3">
      <c r="A1537" s="90"/>
      <c r="E1537" s="90"/>
      <c r="F1537" s="90"/>
    </row>
    <row r="1538" spans="1:6" s="85" customFormat="1" ht="15.6" x14ac:dyDescent="0.3">
      <c r="A1538" s="90"/>
      <c r="E1538" s="90"/>
      <c r="F1538" s="90"/>
    </row>
    <row r="1539" spans="1:6" s="85" customFormat="1" ht="15.6" x14ac:dyDescent="0.3">
      <c r="A1539" s="90"/>
      <c r="E1539" s="90"/>
      <c r="F1539" s="90"/>
    </row>
    <row r="1540" spans="1:6" s="85" customFormat="1" ht="15.6" x14ac:dyDescent="0.3">
      <c r="A1540" s="90"/>
      <c r="E1540" s="90"/>
      <c r="F1540" s="90"/>
    </row>
    <row r="1541" spans="1:6" s="85" customFormat="1" ht="15.6" x14ac:dyDescent="0.3">
      <c r="A1541" s="90"/>
      <c r="E1541" s="90"/>
      <c r="F1541" s="90"/>
    </row>
    <row r="1542" spans="1:6" s="85" customFormat="1" ht="15.6" x14ac:dyDescent="0.3">
      <c r="A1542" s="90"/>
      <c r="E1542" s="90"/>
      <c r="F1542" s="90"/>
    </row>
    <row r="1543" spans="1:6" s="85" customFormat="1" ht="15.6" x14ac:dyDescent="0.3">
      <c r="A1543" s="90"/>
      <c r="E1543" s="90"/>
      <c r="F1543" s="90"/>
    </row>
    <row r="1544" spans="1:6" s="85" customFormat="1" ht="15.6" x14ac:dyDescent="0.3">
      <c r="A1544" s="90"/>
      <c r="E1544" s="90"/>
      <c r="F1544" s="90"/>
    </row>
    <row r="1545" spans="1:6" s="85" customFormat="1" ht="15.6" x14ac:dyDescent="0.3">
      <c r="A1545" s="90"/>
      <c r="E1545" s="90"/>
      <c r="F1545" s="90"/>
    </row>
    <row r="1546" spans="1:6" s="85" customFormat="1" ht="15.6" x14ac:dyDescent="0.3">
      <c r="A1546" s="90"/>
      <c r="E1546" s="90"/>
      <c r="F1546" s="90"/>
    </row>
    <row r="1547" spans="1:6" s="85" customFormat="1" ht="15.6" x14ac:dyDescent="0.3">
      <c r="A1547" s="90"/>
      <c r="E1547" s="90"/>
      <c r="F1547" s="90"/>
    </row>
    <row r="1548" spans="1:6" s="85" customFormat="1" ht="15.6" x14ac:dyDescent="0.3">
      <c r="A1548" s="90"/>
      <c r="E1548" s="90"/>
      <c r="F1548" s="90"/>
    </row>
    <row r="1549" spans="1:6" s="85" customFormat="1" ht="15.6" x14ac:dyDescent="0.3">
      <c r="A1549" s="90"/>
      <c r="E1549" s="90"/>
      <c r="F1549" s="90"/>
    </row>
    <row r="1550" spans="1:6" s="85" customFormat="1" ht="15.6" x14ac:dyDescent="0.3">
      <c r="A1550" s="90"/>
      <c r="E1550" s="90"/>
      <c r="F1550" s="90"/>
    </row>
    <row r="1551" spans="1:6" s="85" customFormat="1" ht="15.6" x14ac:dyDescent="0.3">
      <c r="A1551" s="90"/>
      <c r="E1551" s="90"/>
      <c r="F1551" s="90"/>
    </row>
    <row r="1552" spans="1:6" s="85" customFormat="1" ht="15.6" x14ac:dyDescent="0.3">
      <c r="A1552" s="90"/>
      <c r="E1552" s="90"/>
      <c r="F1552" s="90"/>
    </row>
    <row r="1553" spans="1:6" s="85" customFormat="1" ht="15.6" x14ac:dyDescent="0.3">
      <c r="A1553" s="90"/>
      <c r="E1553" s="90"/>
      <c r="F1553" s="90"/>
    </row>
    <row r="1554" spans="1:6" s="85" customFormat="1" ht="15.6" x14ac:dyDescent="0.3">
      <c r="A1554" s="90"/>
      <c r="E1554" s="90"/>
      <c r="F1554" s="90"/>
    </row>
    <row r="1555" spans="1:6" s="85" customFormat="1" ht="15.6" x14ac:dyDescent="0.3">
      <c r="A1555" s="90"/>
      <c r="E1555" s="90"/>
      <c r="F1555" s="90"/>
    </row>
    <row r="1556" spans="1:6" s="85" customFormat="1" ht="15.6" x14ac:dyDescent="0.3">
      <c r="A1556" s="90"/>
      <c r="E1556" s="90"/>
      <c r="F1556" s="90"/>
    </row>
    <row r="1557" spans="1:6" s="85" customFormat="1" ht="15.6" x14ac:dyDescent="0.3">
      <c r="A1557" s="90"/>
      <c r="E1557" s="90"/>
      <c r="F1557" s="90"/>
    </row>
    <row r="1558" spans="1:6" s="85" customFormat="1" ht="15.6" x14ac:dyDescent="0.3">
      <c r="A1558" s="90"/>
      <c r="E1558" s="90"/>
      <c r="F1558" s="90"/>
    </row>
    <row r="1559" spans="1:6" s="85" customFormat="1" ht="15.6" x14ac:dyDescent="0.3">
      <c r="A1559" s="90"/>
      <c r="E1559" s="90"/>
      <c r="F1559" s="90"/>
    </row>
    <row r="1560" spans="1:6" s="85" customFormat="1" ht="15.6" x14ac:dyDescent="0.3">
      <c r="A1560" s="90"/>
      <c r="E1560" s="90"/>
      <c r="F1560" s="90"/>
    </row>
    <row r="1561" spans="1:6" s="85" customFormat="1" ht="15.6" x14ac:dyDescent="0.3">
      <c r="A1561" s="90"/>
      <c r="E1561" s="90"/>
      <c r="F1561" s="90"/>
    </row>
    <row r="1562" spans="1:6" s="85" customFormat="1" ht="15.6" x14ac:dyDescent="0.3">
      <c r="A1562" s="90"/>
      <c r="E1562" s="90"/>
      <c r="F1562" s="90"/>
    </row>
    <row r="1563" spans="1:6" s="85" customFormat="1" ht="15.6" x14ac:dyDescent="0.3">
      <c r="A1563" s="90"/>
      <c r="E1563" s="90"/>
      <c r="F1563" s="90"/>
    </row>
    <row r="1564" spans="1:6" s="85" customFormat="1" ht="15.6" x14ac:dyDescent="0.3">
      <c r="A1564" s="90"/>
      <c r="E1564" s="90"/>
      <c r="F1564" s="90"/>
    </row>
    <row r="1565" spans="1:6" s="85" customFormat="1" ht="15.6" x14ac:dyDescent="0.3">
      <c r="A1565" s="90"/>
      <c r="E1565" s="90"/>
      <c r="F1565" s="90"/>
    </row>
    <row r="1566" spans="1:6" s="85" customFormat="1" ht="15.6" x14ac:dyDescent="0.3">
      <c r="A1566" s="90"/>
      <c r="E1566" s="90"/>
      <c r="F1566" s="90"/>
    </row>
    <row r="1567" spans="1:6" s="85" customFormat="1" ht="15.6" x14ac:dyDescent="0.3">
      <c r="A1567" s="90"/>
      <c r="E1567" s="90"/>
      <c r="F1567" s="90"/>
    </row>
    <row r="1568" spans="1:6" s="85" customFormat="1" ht="15.6" x14ac:dyDescent="0.3">
      <c r="A1568" s="90"/>
      <c r="E1568" s="90"/>
      <c r="F1568" s="90"/>
    </row>
    <row r="1569" spans="1:6" s="85" customFormat="1" ht="15.6" x14ac:dyDescent="0.3">
      <c r="A1569" s="90"/>
      <c r="E1569" s="90"/>
      <c r="F1569" s="90"/>
    </row>
    <row r="1570" spans="1:6" s="85" customFormat="1" ht="15.6" x14ac:dyDescent="0.3">
      <c r="A1570" s="90"/>
      <c r="E1570" s="90"/>
      <c r="F1570" s="90"/>
    </row>
    <row r="1571" spans="1:6" s="85" customFormat="1" ht="15.6" x14ac:dyDescent="0.3">
      <c r="A1571" s="90"/>
      <c r="E1571" s="90"/>
      <c r="F1571" s="90"/>
    </row>
    <row r="1572" spans="1:6" s="85" customFormat="1" ht="15.6" x14ac:dyDescent="0.3">
      <c r="A1572" s="90"/>
      <c r="E1572" s="90"/>
      <c r="F1572" s="90"/>
    </row>
    <row r="1573" spans="1:6" s="85" customFormat="1" ht="15.6" x14ac:dyDescent="0.3">
      <c r="A1573" s="90"/>
      <c r="E1573" s="90"/>
      <c r="F1573" s="90"/>
    </row>
    <row r="1574" spans="1:6" s="85" customFormat="1" ht="15.6" x14ac:dyDescent="0.3">
      <c r="A1574" s="90"/>
      <c r="E1574" s="90"/>
      <c r="F1574" s="90"/>
    </row>
    <row r="1575" spans="1:6" s="85" customFormat="1" ht="15.6" x14ac:dyDescent="0.3">
      <c r="A1575" s="90"/>
      <c r="E1575" s="90"/>
      <c r="F1575" s="90"/>
    </row>
    <row r="1576" spans="1:6" s="85" customFormat="1" ht="15.6" x14ac:dyDescent="0.3">
      <c r="A1576" s="90"/>
      <c r="E1576" s="90"/>
      <c r="F1576" s="90"/>
    </row>
    <row r="1577" spans="1:6" s="85" customFormat="1" ht="15.6" x14ac:dyDescent="0.3">
      <c r="A1577" s="90"/>
      <c r="E1577" s="90"/>
      <c r="F1577" s="90"/>
    </row>
    <row r="1578" spans="1:6" s="85" customFormat="1" ht="15.6" x14ac:dyDescent="0.3">
      <c r="A1578" s="90"/>
      <c r="E1578" s="90"/>
      <c r="F1578" s="90"/>
    </row>
    <row r="1579" spans="1:6" s="85" customFormat="1" ht="15.6" x14ac:dyDescent="0.3">
      <c r="A1579" s="90"/>
      <c r="E1579" s="90"/>
      <c r="F1579" s="90"/>
    </row>
    <row r="1580" spans="1:6" s="85" customFormat="1" ht="15.6" x14ac:dyDescent="0.3">
      <c r="A1580" s="90"/>
      <c r="E1580" s="90"/>
      <c r="F1580" s="90"/>
    </row>
    <row r="1581" spans="1:6" s="85" customFormat="1" ht="15.6" x14ac:dyDescent="0.3">
      <c r="A1581" s="90"/>
      <c r="E1581" s="90"/>
      <c r="F1581" s="90"/>
    </row>
    <row r="1582" spans="1:6" s="85" customFormat="1" ht="15.6" x14ac:dyDescent="0.3">
      <c r="A1582" s="90"/>
      <c r="E1582" s="90"/>
      <c r="F1582" s="90"/>
    </row>
    <row r="1583" spans="1:6" s="85" customFormat="1" ht="15.6" x14ac:dyDescent="0.3">
      <c r="A1583" s="90"/>
      <c r="E1583" s="90"/>
      <c r="F1583" s="90"/>
    </row>
    <row r="1584" spans="1:6" s="85" customFormat="1" ht="15.6" x14ac:dyDescent="0.3">
      <c r="A1584" s="90"/>
      <c r="E1584" s="90"/>
      <c r="F1584" s="90"/>
    </row>
    <row r="1585" spans="1:6" s="85" customFormat="1" ht="15.6" x14ac:dyDescent="0.3">
      <c r="A1585" s="90"/>
      <c r="E1585" s="90"/>
      <c r="F1585" s="90"/>
    </row>
    <row r="1586" spans="1:6" s="85" customFormat="1" ht="15.6" x14ac:dyDescent="0.3">
      <c r="A1586" s="90"/>
      <c r="E1586" s="90"/>
      <c r="F1586" s="90"/>
    </row>
    <row r="1587" spans="1:6" s="85" customFormat="1" ht="15.6" x14ac:dyDescent="0.3">
      <c r="A1587" s="90"/>
      <c r="E1587" s="90"/>
      <c r="F1587" s="90"/>
    </row>
    <row r="1588" spans="1:6" s="85" customFormat="1" ht="15.6" x14ac:dyDescent="0.3">
      <c r="A1588" s="90"/>
      <c r="E1588" s="90"/>
      <c r="F1588" s="90"/>
    </row>
    <row r="1589" spans="1:6" s="85" customFormat="1" ht="15.6" x14ac:dyDescent="0.3">
      <c r="A1589" s="90"/>
      <c r="E1589" s="90"/>
      <c r="F1589" s="90"/>
    </row>
    <row r="1590" spans="1:6" s="85" customFormat="1" ht="15.6" x14ac:dyDescent="0.3">
      <c r="A1590" s="90"/>
      <c r="E1590" s="90"/>
      <c r="F1590" s="90"/>
    </row>
    <row r="1591" spans="1:6" s="85" customFormat="1" ht="15.6" x14ac:dyDescent="0.3">
      <c r="A1591" s="90"/>
      <c r="E1591" s="90"/>
      <c r="F1591" s="90"/>
    </row>
    <row r="1592" spans="1:6" s="85" customFormat="1" ht="15.6" x14ac:dyDescent="0.3">
      <c r="A1592" s="90"/>
      <c r="E1592" s="90"/>
      <c r="F1592" s="90"/>
    </row>
    <row r="1593" spans="1:6" s="85" customFormat="1" ht="15.6" x14ac:dyDescent="0.3">
      <c r="A1593" s="90"/>
      <c r="E1593" s="90"/>
      <c r="F1593" s="90"/>
    </row>
    <row r="1594" spans="1:6" s="85" customFormat="1" ht="15.6" x14ac:dyDescent="0.3">
      <c r="A1594" s="90"/>
      <c r="E1594" s="90"/>
      <c r="F1594" s="90"/>
    </row>
    <row r="1595" spans="1:6" s="85" customFormat="1" ht="15.6" x14ac:dyDescent="0.3">
      <c r="A1595" s="90"/>
      <c r="E1595" s="90"/>
      <c r="F1595" s="90"/>
    </row>
    <row r="1596" spans="1:6" s="85" customFormat="1" ht="15.6" x14ac:dyDescent="0.3">
      <c r="A1596" s="90"/>
      <c r="E1596" s="90"/>
      <c r="F1596" s="90"/>
    </row>
    <row r="1597" spans="1:6" s="85" customFormat="1" ht="15.6" x14ac:dyDescent="0.3">
      <c r="A1597" s="90"/>
      <c r="E1597" s="90"/>
      <c r="F1597" s="90"/>
    </row>
    <row r="1598" spans="1:6" s="85" customFormat="1" ht="15.6" x14ac:dyDescent="0.3">
      <c r="A1598" s="90"/>
      <c r="E1598" s="90"/>
      <c r="F1598" s="90"/>
    </row>
    <row r="1599" spans="1:6" s="85" customFormat="1" ht="15.6" x14ac:dyDescent="0.3">
      <c r="A1599" s="90"/>
      <c r="E1599" s="90"/>
      <c r="F1599" s="90"/>
    </row>
    <row r="1600" spans="1:6" s="85" customFormat="1" ht="15.6" x14ac:dyDescent="0.3">
      <c r="A1600" s="90"/>
      <c r="E1600" s="90"/>
      <c r="F1600" s="90"/>
    </row>
    <row r="1601" spans="1:6" s="85" customFormat="1" ht="15.6" x14ac:dyDescent="0.3">
      <c r="A1601" s="90"/>
      <c r="E1601" s="90"/>
      <c r="F1601" s="90"/>
    </row>
    <row r="1602" spans="1:6" s="85" customFormat="1" ht="15.6" x14ac:dyDescent="0.3">
      <c r="A1602" s="90"/>
      <c r="E1602" s="90"/>
      <c r="F1602" s="90"/>
    </row>
    <row r="1603" spans="1:6" s="85" customFormat="1" ht="15.6" x14ac:dyDescent="0.3">
      <c r="A1603" s="90"/>
      <c r="E1603" s="90"/>
      <c r="F1603" s="90"/>
    </row>
    <row r="1604" spans="1:6" s="85" customFormat="1" ht="15.6" x14ac:dyDescent="0.3">
      <c r="A1604" s="90"/>
      <c r="E1604" s="90"/>
      <c r="F1604" s="90"/>
    </row>
    <row r="1605" spans="1:6" s="85" customFormat="1" ht="15.6" x14ac:dyDescent="0.3">
      <c r="A1605" s="90"/>
      <c r="E1605" s="90"/>
      <c r="F1605" s="90"/>
    </row>
    <row r="1606" spans="1:6" s="85" customFormat="1" ht="15.6" x14ac:dyDescent="0.3">
      <c r="A1606" s="90"/>
      <c r="E1606" s="90"/>
      <c r="F1606" s="90"/>
    </row>
    <row r="1607" spans="1:6" s="85" customFormat="1" ht="15.6" x14ac:dyDescent="0.3">
      <c r="A1607" s="90"/>
      <c r="E1607" s="90"/>
      <c r="F1607" s="90"/>
    </row>
    <row r="1608" spans="1:6" s="85" customFormat="1" ht="15.6" x14ac:dyDescent="0.3">
      <c r="A1608" s="90"/>
      <c r="E1608" s="90"/>
      <c r="F1608" s="90"/>
    </row>
    <row r="1609" spans="1:6" s="85" customFormat="1" ht="15.6" x14ac:dyDescent="0.3">
      <c r="A1609" s="90"/>
      <c r="E1609" s="90"/>
      <c r="F1609" s="90"/>
    </row>
    <row r="1610" spans="1:6" s="85" customFormat="1" ht="15.6" x14ac:dyDescent="0.3">
      <c r="A1610" s="90"/>
      <c r="E1610" s="90"/>
      <c r="F1610" s="90"/>
    </row>
    <row r="1611" spans="1:6" s="85" customFormat="1" ht="15.6" x14ac:dyDescent="0.3">
      <c r="A1611" s="90"/>
      <c r="E1611" s="90"/>
      <c r="F1611" s="90"/>
    </row>
    <row r="1612" spans="1:6" s="85" customFormat="1" ht="15.6" x14ac:dyDescent="0.3">
      <c r="A1612" s="90"/>
      <c r="E1612" s="90"/>
      <c r="F1612" s="90"/>
    </row>
    <row r="1613" spans="1:6" s="85" customFormat="1" ht="15.6" x14ac:dyDescent="0.3">
      <c r="A1613" s="90"/>
      <c r="E1613" s="90"/>
      <c r="F1613" s="90"/>
    </row>
    <row r="1614" spans="1:6" s="85" customFormat="1" ht="15.6" x14ac:dyDescent="0.3">
      <c r="A1614" s="90"/>
      <c r="E1614" s="90"/>
      <c r="F1614" s="90"/>
    </row>
    <row r="1615" spans="1:6" s="85" customFormat="1" ht="15.6" x14ac:dyDescent="0.3">
      <c r="A1615" s="90"/>
      <c r="E1615" s="90"/>
      <c r="F1615" s="90"/>
    </row>
    <row r="1616" spans="1:6" s="85" customFormat="1" ht="15.6" x14ac:dyDescent="0.3">
      <c r="A1616" s="90"/>
      <c r="E1616" s="90"/>
      <c r="F1616" s="90"/>
    </row>
    <row r="1617" spans="1:6" s="85" customFormat="1" ht="15.6" x14ac:dyDescent="0.3">
      <c r="A1617" s="90"/>
      <c r="E1617" s="90"/>
      <c r="F1617" s="90"/>
    </row>
    <row r="1618" spans="1:6" s="85" customFormat="1" ht="15.6" x14ac:dyDescent="0.3">
      <c r="A1618" s="90"/>
      <c r="E1618" s="90"/>
      <c r="F1618" s="90"/>
    </row>
    <row r="1619" spans="1:6" s="85" customFormat="1" ht="15.6" x14ac:dyDescent="0.3">
      <c r="A1619" s="90"/>
      <c r="E1619" s="90"/>
      <c r="F1619" s="90"/>
    </row>
    <row r="1620" spans="1:6" s="85" customFormat="1" ht="15.6" x14ac:dyDescent="0.3">
      <c r="A1620" s="90"/>
      <c r="E1620" s="90"/>
      <c r="F1620" s="90"/>
    </row>
    <row r="1621" spans="1:6" s="85" customFormat="1" ht="15.6" x14ac:dyDescent="0.3">
      <c r="A1621" s="90"/>
      <c r="E1621" s="90"/>
      <c r="F1621" s="90"/>
    </row>
    <row r="1622" spans="1:6" s="85" customFormat="1" ht="15.6" x14ac:dyDescent="0.3">
      <c r="A1622" s="90"/>
      <c r="E1622" s="90"/>
      <c r="F1622" s="90"/>
    </row>
    <row r="1623" spans="1:6" s="85" customFormat="1" ht="15.6" x14ac:dyDescent="0.3">
      <c r="A1623" s="90"/>
      <c r="E1623" s="90"/>
      <c r="F1623" s="90"/>
    </row>
    <row r="1624" spans="1:6" s="85" customFormat="1" ht="15.6" x14ac:dyDescent="0.3">
      <c r="A1624" s="90"/>
      <c r="E1624" s="90"/>
      <c r="F1624" s="90"/>
    </row>
    <row r="1625" spans="1:6" s="85" customFormat="1" ht="15.6" x14ac:dyDescent="0.3">
      <c r="A1625" s="90"/>
      <c r="E1625" s="90"/>
      <c r="F1625" s="90"/>
    </row>
    <row r="1626" spans="1:6" s="85" customFormat="1" ht="15.6" x14ac:dyDescent="0.3">
      <c r="A1626" s="90"/>
      <c r="E1626" s="90"/>
      <c r="F1626" s="90"/>
    </row>
    <row r="1627" spans="1:6" s="85" customFormat="1" ht="15.6" x14ac:dyDescent="0.3">
      <c r="A1627" s="90"/>
      <c r="E1627" s="90"/>
      <c r="F1627" s="90"/>
    </row>
    <row r="1628" spans="1:6" s="85" customFormat="1" ht="15.6" x14ac:dyDescent="0.3">
      <c r="A1628" s="90"/>
      <c r="E1628" s="90"/>
      <c r="F1628" s="90"/>
    </row>
    <row r="1629" spans="1:6" s="85" customFormat="1" ht="15.6" x14ac:dyDescent="0.3">
      <c r="A1629" s="90"/>
      <c r="E1629" s="90"/>
      <c r="F1629" s="90"/>
    </row>
    <row r="1630" spans="1:6" s="85" customFormat="1" ht="15.6" x14ac:dyDescent="0.3">
      <c r="A1630" s="90"/>
      <c r="E1630" s="90"/>
      <c r="F1630" s="90"/>
    </row>
    <row r="1631" spans="1:6" s="85" customFormat="1" ht="15.6" x14ac:dyDescent="0.3">
      <c r="A1631" s="90"/>
      <c r="E1631" s="90"/>
      <c r="F1631" s="90"/>
    </row>
    <row r="1632" spans="1:6" s="85" customFormat="1" ht="15.6" x14ac:dyDescent="0.3">
      <c r="A1632" s="90"/>
      <c r="E1632" s="90"/>
      <c r="F1632" s="90"/>
    </row>
    <row r="1633" spans="1:6" s="85" customFormat="1" ht="15.6" x14ac:dyDescent="0.3">
      <c r="A1633" s="90"/>
      <c r="E1633" s="90"/>
      <c r="F1633" s="90"/>
    </row>
    <row r="1634" spans="1:6" s="85" customFormat="1" ht="15.6" x14ac:dyDescent="0.3">
      <c r="A1634" s="90"/>
      <c r="E1634" s="90"/>
      <c r="F1634" s="90"/>
    </row>
    <row r="1635" spans="1:6" s="85" customFormat="1" ht="15.6" x14ac:dyDescent="0.3">
      <c r="A1635" s="90"/>
      <c r="E1635" s="90"/>
      <c r="F1635" s="90"/>
    </row>
    <row r="1636" spans="1:6" s="85" customFormat="1" ht="15.6" x14ac:dyDescent="0.3">
      <c r="A1636" s="90"/>
      <c r="E1636" s="90"/>
      <c r="F1636" s="90"/>
    </row>
    <row r="1637" spans="1:6" s="85" customFormat="1" ht="15.6" x14ac:dyDescent="0.3">
      <c r="A1637" s="90"/>
      <c r="E1637" s="90"/>
      <c r="F1637" s="90"/>
    </row>
    <row r="1638" spans="1:6" s="85" customFormat="1" ht="15.6" x14ac:dyDescent="0.3">
      <c r="A1638" s="90"/>
      <c r="E1638" s="90"/>
      <c r="F1638" s="90"/>
    </row>
    <row r="1639" spans="1:6" s="85" customFormat="1" ht="15.6" x14ac:dyDescent="0.3">
      <c r="A1639" s="90"/>
      <c r="E1639" s="90"/>
      <c r="F1639" s="90"/>
    </row>
    <row r="1640" spans="1:6" s="85" customFormat="1" ht="15.6" x14ac:dyDescent="0.3">
      <c r="A1640" s="90"/>
      <c r="E1640" s="90"/>
      <c r="F1640" s="90"/>
    </row>
    <row r="1641" spans="1:6" s="85" customFormat="1" ht="15.6" x14ac:dyDescent="0.3">
      <c r="A1641" s="90"/>
      <c r="E1641" s="90"/>
      <c r="F1641" s="90"/>
    </row>
    <row r="1642" spans="1:6" s="85" customFormat="1" ht="15.6" x14ac:dyDescent="0.3">
      <c r="A1642" s="90"/>
      <c r="E1642" s="90"/>
      <c r="F1642" s="90"/>
    </row>
    <row r="1643" spans="1:6" s="85" customFormat="1" ht="15.6" x14ac:dyDescent="0.3">
      <c r="A1643" s="90"/>
      <c r="E1643" s="90"/>
      <c r="F1643" s="90"/>
    </row>
    <row r="1644" spans="1:6" s="85" customFormat="1" ht="15.6" x14ac:dyDescent="0.3">
      <c r="A1644" s="90"/>
      <c r="E1644" s="90"/>
      <c r="F1644" s="90"/>
    </row>
    <row r="1645" spans="1:6" s="85" customFormat="1" ht="15.6" x14ac:dyDescent="0.3">
      <c r="A1645" s="90"/>
      <c r="E1645" s="90"/>
      <c r="F1645" s="90"/>
    </row>
    <row r="1646" spans="1:6" s="85" customFormat="1" ht="15.6" x14ac:dyDescent="0.3">
      <c r="A1646" s="90"/>
      <c r="E1646" s="90"/>
      <c r="F1646" s="90"/>
    </row>
    <row r="1647" spans="1:6" s="85" customFormat="1" ht="15.6" x14ac:dyDescent="0.3">
      <c r="A1647" s="90"/>
      <c r="E1647" s="90"/>
      <c r="F1647" s="90"/>
    </row>
    <row r="1648" spans="1:6" s="85" customFormat="1" ht="15.6" x14ac:dyDescent="0.3">
      <c r="A1648" s="90"/>
      <c r="E1648" s="90"/>
      <c r="F1648" s="90"/>
    </row>
    <row r="1649" spans="1:6" s="85" customFormat="1" ht="15.6" x14ac:dyDescent="0.3">
      <c r="A1649" s="90"/>
      <c r="E1649" s="90"/>
      <c r="F1649" s="90"/>
    </row>
    <row r="1650" spans="1:6" s="85" customFormat="1" ht="15.6" x14ac:dyDescent="0.3">
      <c r="A1650" s="90"/>
      <c r="E1650" s="90"/>
      <c r="F1650" s="90"/>
    </row>
    <row r="1651" spans="1:6" s="85" customFormat="1" ht="15.6" x14ac:dyDescent="0.3">
      <c r="A1651" s="90"/>
      <c r="E1651" s="90"/>
      <c r="F1651" s="90"/>
    </row>
    <row r="1652" spans="1:6" s="85" customFormat="1" ht="15.6" x14ac:dyDescent="0.3">
      <c r="A1652" s="90"/>
      <c r="E1652" s="90"/>
      <c r="F1652" s="90"/>
    </row>
    <row r="1653" spans="1:6" s="85" customFormat="1" ht="15.6" x14ac:dyDescent="0.3">
      <c r="A1653" s="90"/>
      <c r="E1653" s="90"/>
      <c r="F1653" s="90"/>
    </row>
    <row r="1654" spans="1:6" s="85" customFormat="1" ht="15.6" x14ac:dyDescent="0.3">
      <c r="A1654" s="90"/>
      <c r="E1654" s="90"/>
      <c r="F1654" s="90"/>
    </row>
    <row r="1655" spans="1:6" s="85" customFormat="1" ht="15.6" x14ac:dyDescent="0.3">
      <c r="A1655" s="90"/>
      <c r="E1655" s="90"/>
      <c r="F1655" s="90"/>
    </row>
    <row r="1656" spans="1:6" s="85" customFormat="1" ht="15.6" x14ac:dyDescent="0.3">
      <c r="A1656" s="90"/>
      <c r="E1656" s="90"/>
      <c r="F1656" s="90"/>
    </row>
    <row r="1657" spans="1:6" s="85" customFormat="1" ht="15.6" x14ac:dyDescent="0.3">
      <c r="A1657" s="90"/>
      <c r="E1657" s="90"/>
      <c r="F1657" s="90"/>
    </row>
    <row r="1658" spans="1:6" s="85" customFormat="1" ht="15.6" x14ac:dyDescent="0.3">
      <c r="A1658" s="90"/>
      <c r="E1658" s="90"/>
      <c r="F1658" s="90"/>
    </row>
    <row r="1659" spans="1:6" s="85" customFormat="1" ht="15.6" x14ac:dyDescent="0.3">
      <c r="A1659" s="90"/>
      <c r="E1659" s="90"/>
      <c r="F1659" s="90"/>
    </row>
    <row r="1660" spans="1:6" s="85" customFormat="1" ht="15.6" x14ac:dyDescent="0.3">
      <c r="A1660" s="90"/>
      <c r="E1660" s="90"/>
      <c r="F1660" s="90"/>
    </row>
    <row r="1661" spans="1:6" s="85" customFormat="1" ht="15.6" x14ac:dyDescent="0.3">
      <c r="A1661" s="90"/>
      <c r="E1661" s="90"/>
      <c r="F1661" s="90"/>
    </row>
    <row r="1662" spans="1:6" s="85" customFormat="1" ht="15.6" x14ac:dyDescent="0.3">
      <c r="A1662" s="90"/>
      <c r="E1662" s="90"/>
      <c r="F1662" s="90"/>
    </row>
    <row r="1663" spans="1:6" s="85" customFormat="1" ht="15.6" x14ac:dyDescent="0.3">
      <c r="A1663" s="90"/>
      <c r="E1663" s="90"/>
      <c r="F1663" s="90"/>
    </row>
    <row r="1664" spans="1:6" s="85" customFormat="1" ht="15.6" x14ac:dyDescent="0.3">
      <c r="A1664" s="90"/>
      <c r="E1664" s="90"/>
      <c r="F1664" s="90"/>
    </row>
    <row r="1665" spans="1:6" s="85" customFormat="1" ht="15.6" x14ac:dyDescent="0.3">
      <c r="A1665" s="90"/>
      <c r="E1665" s="90"/>
      <c r="F1665" s="90"/>
    </row>
    <row r="1666" spans="1:6" s="85" customFormat="1" ht="15.6" x14ac:dyDescent="0.3">
      <c r="A1666" s="90"/>
      <c r="E1666" s="90"/>
      <c r="F1666" s="90"/>
    </row>
    <row r="1667" spans="1:6" s="85" customFormat="1" ht="15.6" x14ac:dyDescent="0.3">
      <c r="A1667" s="90"/>
      <c r="E1667" s="90"/>
      <c r="F1667" s="90"/>
    </row>
    <row r="1668" spans="1:6" s="85" customFormat="1" ht="15.6" x14ac:dyDescent="0.3">
      <c r="A1668" s="90"/>
      <c r="E1668" s="90"/>
      <c r="F1668" s="90"/>
    </row>
    <row r="1669" spans="1:6" s="85" customFormat="1" ht="15.6" x14ac:dyDescent="0.3">
      <c r="A1669" s="90"/>
      <c r="E1669" s="90"/>
      <c r="F1669" s="90"/>
    </row>
    <row r="1670" spans="1:6" s="85" customFormat="1" ht="15.6" x14ac:dyDescent="0.3">
      <c r="A1670" s="90"/>
      <c r="E1670" s="90"/>
      <c r="F1670" s="90"/>
    </row>
    <row r="1671" spans="1:6" s="85" customFormat="1" ht="15.6" x14ac:dyDescent="0.3">
      <c r="A1671" s="90"/>
      <c r="E1671" s="90"/>
      <c r="F1671" s="90"/>
    </row>
    <row r="1672" spans="1:6" s="85" customFormat="1" ht="15.6" x14ac:dyDescent="0.3">
      <c r="A1672" s="90"/>
      <c r="E1672" s="90"/>
      <c r="F1672" s="90"/>
    </row>
    <row r="1673" spans="1:6" s="85" customFormat="1" ht="15.6" x14ac:dyDescent="0.3">
      <c r="A1673" s="90"/>
      <c r="E1673" s="90"/>
      <c r="F1673" s="90"/>
    </row>
    <row r="1674" spans="1:6" s="85" customFormat="1" ht="15.6" x14ac:dyDescent="0.3">
      <c r="A1674" s="90"/>
      <c r="E1674" s="90"/>
      <c r="F1674" s="90"/>
    </row>
    <row r="1675" spans="1:6" s="85" customFormat="1" ht="15.6" x14ac:dyDescent="0.3">
      <c r="A1675" s="90"/>
      <c r="E1675" s="90"/>
      <c r="F1675" s="90"/>
    </row>
    <row r="1676" spans="1:6" s="85" customFormat="1" ht="15.6" x14ac:dyDescent="0.3">
      <c r="A1676" s="90"/>
      <c r="E1676" s="90"/>
      <c r="F1676" s="90"/>
    </row>
    <row r="1677" spans="1:6" s="85" customFormat="1" ht="15.6" x14ac:dyDescent="0.3">
      <c r="A1677" s="90"/>
      <c r="E1677" s="90"/>
      <c r="F1677" s="90"/>
    </row>
    <row r="1678" spans="1:6" s="85" customFormat="1" ht="15.6" x14ac:dyDescent="0.3">
      <c r="A1678" s="90"/>
      <c r="E1678" s="90"/>
      <c r="F1678" s="90"/>
    </row>
    <row r="1679" spans="1:6" s="85" customFormat="1" ht="15.6" x14ac:dyDescent="0.3">
      <c r="A1679" s="90"/>
      <c r="E1679" s="90"/>
      <c r="F1679" s="90"/>
    </row>
    <row r="1680" spans="1:6" s="85" customFormat="1" ht="15.6" x14ac:dyDescent="0.3">
      <c r="A1680" s="90"/>
      <c r="E1680" s="90"/>
      <c r="F1680" s="90"/>
    </row>
    <row r="1681" spans="1:6" s="85" customFormat="1" ht="15.6" x14ac:dyDescent="0.3">
      <c r="A1681" s="90"/>
      <c r="E1681" s="90"/>
      <c r="F1681" s="90"/>
    </row>
    <row r="1682" spans="1:6" s="85" customFormat="1" ht="15.6" x14ac:dyDescent="0.3">
      <c r="A1682" s="90"/>
      <c r="E1682" s="90"/>
      <c r="F1682" s="90"/>
    </row>
    <row r="1683" spans="1:6" s="85" customFormat="1" ht="15.6" x14ac:dyDescent="0.3">
      <c r="A1683" s="90"/>
      <c r="E1683" s="90"/>
      <c r="F1683" s="90"/>
    </row>
    <row r="1684" spans="1:6" s="85" customFormat="1" ht="15.6" x14ac:dyDescent="0.3">
      <c r="A1684" s="90"/>
      <c r="E1684" s="90"/>
      <c r="F1684" s="90"/>
    </row>
    <row r="1685" spans="1:6" s="85" customFormat="1" ht="15.6" x14ac:dyDescent="0.3">
      <c r="A1685" s="90"/>
      <c r="E1685" s="90"/>
      <c r="F1685" s="90"/>
    </row>
    <row r="1686" spans="1:6" s="85" customFormat="1" ht="15.6" x14ac:dyDescent="0.3">
      <c r="A1686" s="90"/>
      <c r="E1686" s="90"/>
      <c r="F1686" s="90"/>
    </row>
    <row r="1687" spans="1:6" s="85" customFormat="1" ht="15.6" x14ac:dyDescent="0.3">
      <c r="A1687" s="90"/>
      <c r="E1687" s="90"/>
      <c r="F1687" s="90"/>
    </row>
    <row r="1688" spans="1:6" s="85" customFormat="1" ht="15.6" x14ac:dyDescent="0.3">
      <c r="A1688" s="90"/>
      <c r="E1688" s="90"/>
      <c r="F1688" s="90"/>
    </row>
    <row r="1689" spans="1:6" s="85" customFormat="1" ht="15.6" x14ac:dyDescent="0.3">
      <c r="A1689" s="90"/>
      <c r="E1689" s="90"/>
      <c r="F1689" s="90"/>
    </row>
    <row r="1690" spans="1:6" s="85" customFormat="1" ht="15.6" x14ac:dyDescent="0.3">
      <c r="A1690" s="90"/>
      <c r="E1690" s="90"/>
      <c r="F1690" s="90"/>
    </row>
    <row r="1691" spans="1:6" s="85" customFormat="1" ht="15.6" x14ac:dyDescent="0.3">
      <c r="A1691" s="90"/>
      <c r="E1691" s="90"/>
      <c r="F1691" s="90"/>
    </row>
    <row r="1692" spans="1:6" s="85" customFormat="1" ht="15.6" x14ac:dyDescent="0.3">
      <c r="A1692" s="90"/>
      <c r="E1692" s="90"/>
      <c r="F1692" s="90"/>
    </row>
    <row r="1693" spans="1:6" s="85" customFormat="1" ht="15.6" x14ac:dyDescent="0.3">
      <c r="A1693" s="90"/>
      <c r="E1693" s="90"/>
      <c r="F1693" s="90"/>
    </row>
    <row r="1694" spans="1:6" s="85" customFormat="1" ht="15.6" x14ac:dyDescent="0.3">
      <c r="A1694" s="90"/>
      <c r="E1694" s="90"/>
      <c r="F1694" s="90"/>
    </row>
    <row r="1695" spans="1:6" s="85" customFormat="1" ht="15.6" x14ac:dyDescent="0.3">
      <c r="A1695" s="90"/>
      <c r="E1695" s="90"/>
      <c r="F1695" s="90"/>
    </row>
    <row r="1696" spans="1:6" s="85" customFormat="1" ht="15.6" x14ac:dyDescent="0.3">
      <c r="A1696" s="90"/>
      <c r="E1696" s="90"/>
      <c r="F1696" s="90"/>
    </row>
    <row r="1697" spans="1:6" s="85" customFormat="1" ht="15.6" x14ac:dyDescent="0.3">
      <c r="A1697" s="90"/>
      <c r="E1697" s="90"/>
      <c r="F1697" s="90"/>
    </row>
    <row r="1698" spans="1:6" s="85" customFormat="1" ht="15.6" x14ac:dyDescent="0.3">
      <c r="A1698" s="90"/>
      <c r="E1698" s="90"/>
      <c r="F1698" s="90"/>
    </row>
    <row r="1699" spans="1:6" s="85" customFormat="1" ht="15.6" x14ac:dyDescent="0.3">
      <c r="A1699" s="90"/>
      <c r="E1699" s="90"/>
      <c r="F1699" s="90"/>
    </row>
    <row r="1700" spans="1:6" s="85" customFormat="1" ht="15.6" x14ac:dyDescent="0.3">
      <c r="A1700" s="90"/>
      <c r="E1700" s="90"/>
      <c r="F1700" s="90"/>
    </row>
    <row r="1701" spans="1:6" s="85" customFormat="1" ht="15.6" x14ac:dyDescent="0.3">
      <c r="A1701" s="90"/>
      <c r="E1701" s="90"/>
      <c r="F1701" s="90"/>
    </row>
    <row r="1702" spans="1:6" s="85" customFormat="1" ht="15.6" x14ac:dyDescent="0.3">
      <c r="A1702" s="90"/>
      <c r="E1702" s="90"/>
      <c r="F1702" s="90"/>
    </row>
    <row r="1703" spans="1:6" s="85" customFormat="1" ht="15.6" x14ac:dyDescent="0.3">
      <c r="A1703" s="90"/>
      <c r="E1703" s="90"/>
      <c r="F1703" s="90"/>
    </row>
    <row r="1704" spans="1:6" s="85" customFormat="1" ht="15.6" x14ac:dyDescent="0.3">
      <c r="A1704" s="90"/>
      <c r="E1704" s="90"/>
      <c r="F1704" s="90"/>
    </row>
    <row r="1705" spans="1:6" s="85" customFormat="1" ht="15.6" x14ac:dyDescent="0.3">
      <c r="A1705" s="90"/>
      <c r="E1705" s="90"/>
      <c r="F1705" s="90"/>
    </row>
    <row r="1706" spans="1:6" s="85" customFormat="1" ht="15.6" x14ac:dyDescent="0.3">
      <c r="A1706" s="90"/>
      <c r="E1706" s="90"/>
      <c r="F1706" s="90"/>
    </row>
    <row r="1707" spans="1:6" s="85" customFormat="1" ht="15.6" x14ac:dyDescent="0.3">
      <c r="A1707" s="90"/>
      <c r="E1707" s="90"/>
      <c r="F1707" s="90"/>
    </row>
    <row r="1708" spans="1:6" s="85" customFormat="1" ht="15.6" x14ac:dyDescent="0.3">
      <c r="A1708" s="90"/>
      <c r="E1708" s="90"/>
      <c r="F1708" s="90"/>
    </row>
    <row r="1709" spans="1:6" s="85" customFormat="1" ht="15.6" x14ac:dyDescent="0.3">
      <c r="A1709" s="90"/>
      <c r="E1709" s="90"/>
      <c r="F1709" s="90"/>
    </row>
    <row r="1710" spans="1:6" s="85" customFormat="1" ht="15.6" x14ac:dyDescent="0.3">
      <c r="A1710" s="90"/>
      <c r="E1710" s="90"/>
      <c r="F1710" s="90"/>
    </row>
    <row r="1711" spans="1:6" s="85" customFormat="1" ht="15.6" x14ac:dyDescent="0.3">
      <c r="A1711" s="90"/>
      <c r="E1711" s="90"/>
      <c r="F1711" s="90"/>
    </row>
    <row r="1712" spans="1:6" s="85" customFormat="1" ht="15.6" x14ac:dyDescent="0.3">
      <c r="A1712" s="90"/>
      <c r="E1712" s="90"/>
      <c r="F1712" s="90"/>
    </row>
    <row r="1713" spans="1:6" s="85" customFormat="1" ht="15.6" x14ac:dyDescent="0.3">
      <c r="A1713" s="90"/>
      <c r="E1713" s="90"/>
      <c r="F1713" s="90"/>
    </row>
    <row r="1714" spans="1:6" s="85" customFormat="1" ht="15.6" x14ac:dyDescent="0.3">
      <c r="A1714" s="90"/>
      <c r="E1714" s="90"/>
      <c r="F1714" s="90"/>
    </row>
    <row r="1715" spans="1:6" s="85" customFormat="1" ht="15.6" x14ac:dyDescent="0.3">
      <c r="A1715" s="90"/>
      <c r="E1715" s="90"/>
      <c r="F1715" s="90"/>
    </row>
    <row r="1716" spans="1:6" s="85" customFormat="1" ht="15.6" x14ac:dyDescent="0.3">
      <c r="A1716" s="90"/>
      <c r="E1716" s="90"/>
      <c r="F1716" s="90"/>
    </row>
    <row r="1717" spans="1:6" s="85" customFormat="1" ht="15.6" x14ac:dyDescent="0.3">
      <c r="A1717" s="90"/>
      <c r="E1717" s="90"/>
      <c r="F1717" s="90"/>
    </row>
    <row r="1718" spans="1:6" s="85" customFormat="1" ht="15.6" x14ac:dyDescent="0.3">
      <c r="A1718" s="90"/>
      <c r="E1718" s="90"/>
      <c r="F1718" s="90"/>
    </row>
    <row r="1719" spans="1:6" s="85" customFormat="1" ht="15.6" x14ac:dyDescent="0.3">
      <c r="A1719" s="90"/>
      <c r="E1719" s="90"/>
      <c r="F1719" s="90"/>
    </row>
    <row r="1720" spans="1:6" s="85" customFormat="1" ht="15.6" x14ac:dyDescent="0.3">
      <c r="A1720" s="90"/>
      <c r="E1720" s="90"/>
      <c r="F1720" s="90"/>
    </row>
    <row r="1721" spans="1:6" s="85" customFormat="1" ht="15.6" x14ac:dyDescent="0.3">
      <c r="A1721" s="90"/>
      <c r="E1721" s="90"/>
      <c r="F1721" s="90"/>
    </row>
    <row r="1722" spans="1:6" s="85" customFormat="1" ht="15.6" x14ac:dyDescent="0.3">
      <c r="A1722" s="90"/>
      <c r="E1722" s="90"/>
      <c r="F1722" s="90"/>
    </row>
    <row r="1723" spans="1:6" s="85" customFormat="1" ht="15.6" x14ac:dyDescent="0.3">
      <c r="A1723" s="90"/>
      <c r="E1723" s="90"/>
      <c r="F1723" s="90"/>
    </row>
    <row r="1724" spans="1:6" s="85" customFormat="1" ht="15.6" x14ac:dyDescent="0.3">
      <c r="A1724" s="90"/>
      <c r="E1724" s="90"/>
      <c r="F1724" s="90"/>
    </row>
    <row r="1725" spans="1:6" s="85" customFormat="1" ht="15.6" x14ac:dyDescent="0.3">
      <c r="A1725" s="90"/>
      <c r="E1725" s="90"/>
      <c r="F1725" s="90"/>
    </row>
    <row r="1726" spans="1:6" s="85" customFormat="1" ht="15.6" x14ac:dyDescent="0.3">
      <c r="A1726" s="90"/>
      <c r="E1726" s="90"/>
      <c r="F1726" s="90"/>
    </row>
    <row r="1727" spans="1:6" s="85" customFormat="1" ht="15.6" x14ac:dyDescent="0.3">
      <c r="A1727" s="90"/>
      <c r="E1727" s="90"/>
      <c r="F1727" s="90"/>
    </row>
    <row r="1728" spans="1:6" s="85" customFormat="1" ht="15.6" x14ac:dyDescent="0.3">
      <c r="A1728" s="90"/>
      <c r="E1728" s="90"/>
      <c r="F1728" s="90"/>
    </row>
    <row r="1729" spans="1:6" s="85" customFormat="1" ht="15.6" x14ac:dyDescent="0.3">
      <c r="A1729" s="90"/>
      <c r="E1729" s="90"/>
      <c r="F1729" s="90"/>
    </row>
    <row r="1730" spans="1:6" s="85" customFormat="1" ht="15.6" x14ac:dyDescent="0.3">
      <c r="A1730" s="90"/>
      <c r="E1730" s="90"/>
      <c r="F1730" s="90"/>
    </row>
    <row r="1731" spans="1:6" s="85" customFormat="1" ht="15.6" x14ac:dyDescent="0.3">
      <c r="A1731" s="90"/>
      <c r="E1731" s="90"/>
      <c r="F1731" s="90"/>
    </row>
    <row r="1732" spans="1:6" s="85" customFormat="1" ht="15.6" x14ac:dyDescent="0.3">
      <c r="A1732" s="90"/>
      <c r="E1732" s="90"/>
      <c r="F1732" s="90"/>
    </row>
    <row r="1733" spans="1:6" s="85" customFormat="1" ht="15.6" x14ac:dyDescent="0.3">
      <c r="A1733" s="90"/>
      <c r="E1733" s="90"/>
      <c r="F1733" s="90"/>
    </row>
    <row r="1734" spans="1:6" s="85" customFormat="1" ht="15.6" x14ac:dyDescent="0.3">
      <c r="A1734" s="90"/>
      <c r="E1734" s="90"/>
      <c r="F1734" s="90"/>
    </row>
    <row r="1735" spans="1:6" s="85" customFormat="1" ht="15.6" x14ac:dyDescent="0.3">
      <c r="A1735" s="90"/>
      <c r="E1735" s="90"/>
      <c r="F1735" s="90"/>
    </row>
    <row r="1736" spans="1:6" s="85" customFormat="1" ht="15.6" x14ac:dyDescent="0.3">
      <c r="A1736" s="90"/>
      <c r="E1736" s="90"/>
      <c r="F1736" s="90"/>
    </row>
    <row r="1737" spans="1:6" s="85" customFormat="1" ht="15.6" x14ac:dyDescent="0.3">
      <c r="A1737" s="90"/>
      <c r="E1737" s="90"/>
      <c r="F1737" s="90"/>
    </row>
    <row r="1738" spans="1:6" s="85" customFormat="1" ht="15.6" x14ac:dyDescent="0.3">
      <c r="A1738" s="90"/>
      <c r="E1738" s="90"/>
      <c r="F1738" s="90"/>
    </row>
    <row r="1739" spans="1:6" s="85" customFormat="1" ht="15.6" x14ac:dyDescent="0.3">
      <c r="A1739" s="90"/>
      <c r="E1739" s="90"/>
      <c r="F1739" s="90"/>
    </row>
    <row r="1740" spans="1:6" s="85" customFormat="1" ht="15.6" x14ac:dyDescent="0.3">
      <c r="A1740" s="90"/>
      <c r="E1740" s="90"/>
      <c r="F1740" s="90"/>
    </row>
    <row r="1741" spans="1:6" s="85" customFormat="1" ht="15.6" x14ac:dyDescent="0.3">
      <c r="A1741" s="90"/>
      <c r="E1741" s="90"/>
      <c r="F1741" s="90"/>
    </row>
    <row r="1742" spans="1:6" s="85" customFormat="1" ht="15.6" x14ac:dyDescent="0.3">
      <c r="A1742" s="90"/>
      <c r="E1742" s="90"/>
      <c r="F1742" s="90"/>
    </row>
    <row r="1743" spans="1:6" s="85" customFormat="1" ht="15.6" x14ac:dyDescent="0.3">
      <c r="A1743" s="90"/>
      <c r="E1743" s="90"/>
      <c r="F1743" s="90"/>
    </row>
    <row r="1744" spans="1:6" s="85" customFormat="1" ht="15.6" x14ac:dyDescent="0.3">
      <c r="A1744" s="90"/>
      <c r="E1744" s="90"/>
      <c r="F1744" s="90"/>
    </row>
    <row r="1745" spans="1:6" s="85" customFormat="1" ht="15.6" x14ac:dyDescent="0.3">
      <c r="A1745" s="90"/>
      <c r="E1745" s="90"/>
      <c r="F1745" s="90"/>
    </row>
    <row r="1746" spans="1:6" s="85" customFormat="1" ht="15.6" x14ac:dyDescent="0.3">
      <c r="A1746" s="90"/>
      <c r="E1746" s="90"/>
      <c r="F1746" s="90"/>
    </row>
    <row r="1747" spans="1:6" s="85" customFormat="1" ht="15.6" x14ac:dyDescent="0.3">
      <c r="A1747" s="90"/>
      <c r="E1747" s="90"/>
      <c r="F1747" s="90"/>
    </row>
    <row r="1748" spans="1:6" s="85" customFormat="1" ht="15.6" x14ac:dyDescent="0.3">
      <c r="A1748" s="90"/>
      <c r="E1748" s="90"/>
      <c r="F1748" s="90"/>
    </row>
    <row r="1749" spans="1:6" s="85" customFormat="1" ht="15.6" x14ac:dyDescent="0.3">
      <c r="A1749" s="90"/>
      <c r="E1749" s="90"/>
      <c r="F1749" s="90"/>
    </row>
    <row r="1750" spans="1:6" s="85" customFormat="1" ht="15.6" x14ac:dyDescent="0.3">
      <c r="A1750" s="90"/>
      <c r="E1750" s="90"/>
      <c r="F1750" s="90"/>
    </row>
    <row r="1751" spans="1:6" s="85" customFormat="1" ht="15.6" x14ac:dyDescent="0.3">
      <c r="A1751" s="90"/>
      <c r="E1751" s="90"/>
      <c r="F1751" s="90"/>
    </row>
    <row r="1752" spans="1:6" s="85" customFormat="1" ht="15.6" x14ac:dyDescent="0.3">
      <c r="A1752" s="90"/>
      <c r="E1752" s="90"/>
      <c r="F1752" s="90"/>
    </row>
    <row r="1753" spans="1:6" s="85" customFormat="1" ht="15.6" x14ac:dyDescent="0.3">
      <c r="A1753" s="90"/>
      <c r="E1753" s="90"/>
      <c r="F1753" s="90"/>
    </row>
    <row r="1754" spans="1:6" s="85" customFormat="1" ht="15.6" x14ac:dyDescent="0.3">
      <c r="A1754" s="90"/>
      <c r="E1754" s="90"/>
      <c r="F1754" s="90"/>
    </row>
    <row r="1755" spans="1:6" s="85" customFormat="1" ht="15.6" x14ac:dyDescent="0.3">
      <c r="A1755" s="90"/>
      <c r="E1755" s="90"/>
      <c r="F1755" s="90"/>
    </row>
    <row r="1756" spans="1:6" s="85" customFormat="1" ht="15.6" x14ac:dyDescent="0.3">
      <c r="A1756" s="90"/>
      <c r="E1756" s="90"/>
      <c r="F1756" s="90"/>
    </row>
    <row r="1757" spans="1:6" s="85" customFormat="1" ht="15.6" x14ac:dyDescent="0.3">
      <c r="A1757" s="90"/>
      <c r="E1757" s="90"/>
      <c r="F1757" s="90"/>
    </row>
    <row r="1758" spans="1:6" s="85" customFormat="1" ht="15.6" x14ac:dyDescent="0.3">
      <c r="A1758" s="90"/>
      <c r="E1758" s="90"/>
      <c r="F1758" s="90"/>
    </row>
    <row r="1759" spans="1:6" s="85" customFormat="1" ht="15.6" x14ac:dyDescent="0.3">
      <c r="A1759" s="90"/>
      <c r="E1759" s="90"/>
      <c r="F1759" s="90"/>
    </row>
    <row r="1760" spans="1:6" s="85" customFormat="1" ht="15.6" x14ac:dyDescent="0.3">
      <c r="A1760" s="90"/>
      <c r="E1760" s="90"/>
      <c r="F1760" s="90"/>
    </row>
    <row r="1761" spans="1:6" s="85" customFormat="1" ht="15.6" x14ac:dyDescent="0.3">
      <c r="A1761" s="90"/>
      <c r="E1761" s="90"/>
      <c r="F1761" s="90"/>
    </row>
    <row r="1762" spans="1:6" s="85" customFormat="1" ht="15.6" x14ac:dyDescent="0.3">
      <c r="A1762" s="90"/>
      <c r="E1762" s="90"/>
      <c r="F1762" s="90"/>
    </row>
    <row r="1763" spans="1:6" s="85" customFormat="1" ht="15.6" x14ac:dyDescent="0.3">
      <c r="A1763" s="90"/>
      <c r="E1763" s="90"/>
      <c r="F1763" s="90"/>
    </row>
    <row r="1764" spans="1:6" s="85" customFormat="1" ht="15.6" x14ac:dyDescent="0.3">
      <c r="A1764" s="90"/>
      <c r="E1764" s="90"/>
      <c r="F1764" s="90"/>
    </row>
    <row r="1765" spans="1:6" s="85" customFormat="1" ht="15.6" x14ac:dyDescent="0.3">
      <c r="A1765" s="90"/>
      <c r="E1765" s="90"/>
      <c r="F1765" s="90"/>
    </row>
    <row r="1766" spans="1:6" s="85" customFormat="1" ht="15.6" x14ac:dyDescent="0.3">
      <c r="A1766" s="90"/>
      <c r="E1766" s="90"/>
      <c r="F1766" s="90"/>
    </row>
    <row r="1767" spans="1:6" s="85" customFormat="1" ht="15.6" x14ac:dyDescent="0.3">
      <c r="A1767" s="90"/>
      <c r="E1767" s="90"/>
      <c r="F1767" s="90"/>
    </row>
    <row r="1768" spans="1:6" s="85" customFormat="1" ht="15.6" x14ac:dyDescent="0.3">
      <c r="A1768" s="90"/>
      <c r="E1768" s="90"/>
      <c r="F1768" s="90"/>
    </row>
    <row r="1769" spans="1:6" s="85" customFormat="1" ht="15.6" x14ac:dyDescent="0.3">
      <c r="A1769" s="90"/>
      <c r="E1769" s="90"/>
      <c r="F1769" s="90"/>
    </row>
    <row r="1770" spans="1:6" s="85" customFormat="1" ht="15.6" x14ac:dyDescent="0.3">
      <c r="A1770" s="90"/>
      <c r="E1770" s="90"/>
      <c r="F1770" s="90"/>
    </row>
    <row r="1771" spans="1:6" s="85" customFormat="1" ht="15.6" x14ac:dyDescent="0.3">
      <c r="A1771" s="90"/>
      <c r="E1771" s="90"/>
      <c r="F1771" s="90"/>
    </row>
    <row r="1772" spans="1:6" s="85" customFormat="1" ht="15.6" x14ac:dyDescent="0.3">
      <c r="A1772" s="90"/>
      <c r="E1772" s="90"/>
      <c r="F1772" s="90"/>
    </row>
    <row r="1773" spans="1:6" s="85" customFormat="1" ht="15.6" x14ac:dyDescent="0.3">
      <c r="A1773" s="90"/>
      <c r="E1773" s="90"/>
      <c r="F1773" s="90"/>
    </row>
    <row r="1774" spans="1:6" s="85" customFormat="1" ht="15.6" x14ac:dyDescent="0.3">
      <c r="A1774" s="90"/>
      <c r="E1774" s="90"/>
      <c r="F1774" s="90"/>
    </row>
    <row r="1775" spans="1:6" s="85" customFormat="1" ht="15.6" x14ac:dyDescent="0.3">
      <c r="A1775" s="90"/>
      <c r="E1775" s="90"/>
      <c r="F1775" s="90"/>
    </row>
    <row r="1776" spans="1:6" s="85" customFormat="1" ht="15.6" x14ac:dyDescent="0.3">
      <c r="A1776" s="90"/>
      <c r="E1776" s="90"/>
      <c r="F1776" s="90"/>
    </row>
    <row r="1777" spans="1:6" s="85" customFormat="1" ht="15.6" x14ac:dyDescent="0.3">
      <c r="A1777" s="90"/>
      <c r="E1777" s="90"/>
      <c r="F1777" s="90"/>
    </row>
    <row r="1778" spans="1:6" s="85" customFormat="1" ht="15.6" x14ac:dyDescent="0.3">
      <c r="A1778" s="90"/>
      <c r="E1778" s="90"/>
      <c r="F1778" s="90"/>
    </row>
    <row r="1779" spans="1:6" s="85" customFormat="1" ht="15.6" x14ac:dyDescent="0.3">
      <c r="A1779" s="90"/>
      <c r="E1779" s="90"/>
      <c r="F1779" s="90"/>
    </row>
    <row r="1780" spans="1:6" s="85" customFormat="1" ht="15.6" x14ac:dyDescent="0.3">
      <c r="A1780" s="90"/>
      <c r="E1780" s="90"/>
      <c r="F1780" s="90"/>
    </row>
    <row r="1781" spans="1:6" s="85" customFormat="1" ht="15.6" x14ac:dyDescent="0.3">
      <c r="A1781" s="90"/>
      <c r="E1781" s="90"/>
      <c r="F1781" s="90"/>
    </row>
    <row r="1782" spans="1:6" s="85" customFormat="1" ht="15.6" x14ac:dyDescent="0.3">
      <c r="A1782" s="90"/>
      <c r="E1782" s="90"/>
      <c r="F1782" s="90"/>
    </row>
    <row r="1783" spans="1:6" s="85" customFormat="1" ht="15.6" x14ac:dyDescent="0.3">
      <c r="A1783" s="90"/>
      <c r="E1783" s="90"/>
      <c r="F1783" s="90"/>
    </row>
    <row r="1784" spans="1:6" s="85" customFormat="1" ht="15.6" x14ac:dyDescent="0.3">
      <c r="A1784" s="90"/>
      <c r="E1784" s="90"/>
      <c r="F1784" s="90"/>
    </row>
    <row r="1785" spans="1:6" s="85" customFormat="1" ht="15.6" x14ac:dyDescent="0.3">
      <c r="A1785" s="90"/>
      <c r="E1785" s="90"/>
      <c r="F1785" s="90"/>
    </row>
    <row r="1786" spans="1:6" s="85" customFormat="1" ht="15.6" x14ac:dyDescent="0.3">
      <c r="A1786" s="90"/>
      <c r="E1786" s="90"/>
      <c r="F1786" s="90"/>
    </row>
    <row r="1787" spans="1:6" s="85" customFormat="1" ht="15.6" x14ac:dyDescent="0.3">
      <c r="A1787" s="90"/>
      <c r="E1787" s="90"/>
      <c r="F1787" s="90"/>
    </row>
    <row r="1788" spans="1:6" s="85" customFormat="1" ht="15.6" x14ac:dyDescent="0.3">
      <c r="A1788" s="90"/>
      <c r="E1788" s="90"/>
      <c r="F1788" s="90"/>
    </row>
    <row r="1789" spans="1:6" s="85" customFormat="1" ht="15.6" x14ac:dyDescent="0.3">
      <c r="A1789" s="90"/>
      <c r="E1789" s="90"/>
      <c r="F1789" s="90"/>
    </row>
    <row r="1790" spans="1:6" s="85" customFormat="1" ht="15.6" x14ac:dyDescent="0.3">
      <c r="A1790" s="90"/>
      <c r="E1790" s="90"/>
      <c r="F1790" s="90"/>
    </row>
    <row r="1791" spans="1:6" s="85" customFormat="1" ht="15.6" x14ac:dyDescent="0.3">
      <c r="A1791" s="90"/>
      <c r="E1791" s="90"/>
      <c r="F1791" s="90"/>
    </row>
    <row r="1792" spans="1:6" s="85" customFormat="1" ht="15.6" x14ac:dyDescent="0.3">
      <c r="A1792" s="90"/>
      <c r="E1792" s="90"/>
      <c r="F1792" s="90"/>
    </row>
    <row r="1793" spans="1:6" s="85" customFormat="1" ht="15.6" x14ac:dyDescent="0.3">
      <c r="A1793" s="90"/>
      <c r="E1793" s="90"/>
      <c r="F1793" s="90"/>
    </row>
    <row r="1794" spans="1:6" s="85" customFormat="1" ht="15.6" x14ac:dyDescent="0.3">
      <c r="A1794" s="90"/>
      <c r="E1794" s="90"/>
      <c r="F1794" s="90"/>
    </row>
    <row r="1795" spans="1:6" s="85" customFormat="1" ht="15.6" x14ac:dyDescent="0.3">
      <c r="A1795" s="90"/>
      <c r="E1795" s="90"/>
      <c r="F1795" s="90"/>
    </row>
    <row r="1796" spans="1:6" s="85" customFormat="1" ht="15.6" x14ac:dyDescent="0.3">
      <c r="A1796" s="90"/>
      <c r="E1796" s="90"/>
      <c r="F1796" s="90"/>
    </row>
    <row r="1797" spans="1:6" s="85" customFormat="1" ht="15.6" x14ac:dyDescent="0.3">
      <c r="A1797" s="90"/>
      <c r="E1797" s="90"/>
      <c r="F1797" s="90"/>
    </row>
    <row r="1798" spans="1:6" s="85" customFormat="1" ht="15.6" x14ac:dyDescent="0.3">
      <c r="A1798" s="90"/>
      <c r="E1798" s="90"/>
      <c r="F1798" s="90"/>
    </row>
    <row r="1799" spans="1:6" s="85" customFormat="1" ht="15.6" x14ac:dyDescent="0.3">
      <c r="A1799" s="90"/>
      <c r="E1799" s="90"/>
      <c r="F1799" s="90"/>
    </row>
    <row r="1800" spans="1:6" s="85" customFormat="1" ht="15.6" x14ac:dyDescent="0.3">
      <c r="A1800" s="90"/>
      <c r="E1800" s="90"/>
      <c r="F1800" s="90"/>
    </row>
    <row r="1801" spans="1:6" s="85" customFormat="1" ht="15.6" x14ac:dyDescent="0.3">
      <c r="A1801" s="90"/>
      <c r="E1801" s="90"/>
      <c r="F1801" s="90"/>
    </row>
    <row r="1802" spans="1:6" s="85" customFormat="1" ht="15.6" x14ac:dyDescent="0.3">
      <c r="A1802" s="90"/>
      <c r="E1802" s="90"/>
      <c r="F1802" s="90"/>
    </row>
    <row r="1803" spans="1:6" s="85" customFormat="1" ht="15.6" x14ac:dyDescent="0.3">
      <c r="A1803" s="90"/>
      <c r="E1803" s="90"/>
      <c r="F1803" s="90"/>
    </row>
    <row r="1804" spans="1:6" s="85" customFormat="1" ht="15.6" x14ac:dyDescent="0.3">
      <c r="A1804" s="90"/>
      <c r="E1804" s="90"/>
      <c r="F1804" s="90"/>
    </row>
    <row r="1805" spans="1:6" s="85" customFormat="1" ht="15.6" x14ac:dyDescent="0.3">
      <c r="A1805" s="90"/>
      <c r="E1805" s="90"/>
      <c r="F1805" s="90"/>
    </row>
    <row r="1806" spans="1:6" s="85" customFormat="1" ht="15.6" x14ac:dyDescent="0.3">
      <c r="A1806" s="90"/>
      <c r="E1806" s="90"/>
      <c r="F1806" s="90"/>
    </row>
    <row r="1807" spans="1:6" s="85" customFormat="1" ht="15.6" x14ac:dyDescent="0.3">
      <c r="A1807" s="90"/>
      <c r="E1807" s="90"/>
      <c r="F1807" s="90"/>
    </row>
    <row r="1808" spans="1:6" s="85" customFormat="1" ht="15.6" x14ac:dyDescent="0.3">
      <c r="A1808" s="90"/>
      <c r="E1808" s="90"/>
      <c r="F1808" s="90"/>
    </row>
    <row r="1809" spans="1:6" s="85" customFormat="1" ht="15.6" x14ac:dyDescent="0.3">
      <c r="A1809" s="90"/>
      <c r="E1809" s="90"/>
      <c r="F1809" s="90"/>
    </row>
    <row r="1810" spans="1:6" s="85" customFormat="1" ht="15.6" x14ac:dyDescent="0.3">
      <c r="A1810" s="90"/>
      <c r="E1810" s="90"/>
      <c r="F1810" s="90"/>
    </row>
    <row r="1811" spans="1:6" s="85" customFormat="1" ht="15.6" x14ac:dyDescent="0.3">
      <c r="A1811" s="90"/>
      <c r="E1811" s="90"/>
      <c r="F1811" s="90"/>
    </row>
    <row r="1812" spans="1:6" s="85" customFormat="1" ht="15.6" x14ac:dyDescent="0.3">
      <c r="A1812" s="90"/>
      <c r="E1812" s="90"/>
      <c r="F1812" s="90"/>
    </row>
    <row r="1813" spans="1:6" s="85" customFormat="1" ht="15.6" x14ac:dyDescent="0.3">
      <c r="A1813" s="90"/>
      <c r="E1813" s="90"/>
      <c r="F1813" s="90"/>
    </row>
    <row r="1814" spans="1:6" s="85" customFormat="1" ht="15.6" x14ac:dyDescent="0.3">
      <c r="A1814" s="90"/>
      <c r="E1814" s="90"/>
      <c r="F1814" s="90"/>
    </row>
    <row r="1815" spans="1:6" s="85" customFormat="1" ht="15.6" x14ac:dyDescent="0.3">
      <c r="A1815" s="90"/>
      <c r="E1815" s="90"/>
      <c r="F1815" s="90"/>
    </row>
    <row r="1816" spans="1:6" s="85" customFormat="1" ht="15.6" x14ac:dyDescent="0.3">
      <c r="A1816" s="90"/>
      <c r="E1816" s="90"/>
      <c r="F1816" s="90"/>
    </row>
    <row r="1817" spans="1:6" s="85" customFormat="1" ht="15.6" x14ac:dyDescent="0.3">
      <c r="A1817" s="90"/>
      <c r="E1817" s="90"/>
      <c r="F1817" s="90"/>
    </row>
    <row r="1818" spans="1:6" s="85" customFormat="1" ht="15.6" x14ac:dyDescent="0.3">
      <c r="A1818" s="90"/>
      <c r="E1818" s="90"/>
      <c r="F1818" s="90"/>
    </row>
    <row r="1819" spans="1:6" s="85" customFormat="1" ht="15.6" x14ac:dyDescent="0.3">
      <c r="A1819" s="90"/>
      <c r="E1819" s="90"/>
      <c r="F1819" s="90"/>
    </row>
    <row r="1820" spans="1:6" s="85" customFormat="1" ht="15.6" x14ac:dyDescent="0.3">
      <c r="A1820" s="90"/>
      <c r="E1820" s="90"/>
      <c r="F1820" s="90"/>
    </row>
    <row r="1821" spans="1:6" s="85" customFormat="1" ht="15.6" x14ac:dyDescent="0.3">
      <c r="A1821" s="90"/>
      <c r="E1821" s="90"/>
      <c r="F1821" s="90"/>
    </row>
    <row r="1822" spans="1:6" s="85" customFormat="1" ht="15.6" x14ac:dyDescent="0.3">
      <c r="A1822" s="90"/>
      <c r="E1822" s="90"/>
      <c r="F1822" s="90"/>
    </row>
    <row r="1823" spans="1:6" s="85" customFormat="1" ht="15.6" x14ac:dyDescent="0.3">
      <c r="A1823" s="90"/>
      <c r="E1823" s="90"/>
      <c r="F1823" s="90"/>
    </row>
    <row r="1824" spans="1:6" s="85" customFormat="1" ht="15.6" x14ac:dyDescent="0.3">
      <c r="A1824" s="90"/>
      <c r="E1824" s="90"/>
      <c r="F1824" s="90"/>
    </row>
    <row r="1825" spans="1:6" s="85" customFormat="1" ht="15.6" x14ac:dyDescent="0.3">
      <c r="A1825" s="90"/>
      <c r="E1825" s="90"/>
      <c r="F1825" s="90"/>
    </row>
    <row r="1826" spans="1:6" s="85" customFormat="1" ht="15.6" x14ac:dyDescent="0.3">
      <c r="A1826" s="90"/>
      <c r="E1826" s="90"/>
      <c r="F1826" s="90"/>
    </row>
    <row r="1827" spans="1:6" s="85" customFormat="1" ht="15.6" x14ac:dyDescent="0.3">
      <c r="A1827" s="90"/>
      <c r="E1827" s="90"/>
      <c r="F1827" s="90"/>
    </row>
    <row r="1828" spans="1:6" s="85" customFormat="1" ht="15.6" x14ac:dyDescent="0.3">
      <c r="A1828" s="90"/>
      <c r="E1828" s="90"/>
      <c r="F1828" s="90"/>
    </row>
    <row r="1829" spans="1:6" s="85" customFormat="1" ht="15.6" x14ac:dyDescent="0.3">
      <c r="A1829" s="90"/>
      <c r="E1829" s="90"/>
      <c r="F1829" s="90"/>
    </row>
    <row r="1830" spans="1:6" s="85" customFormat="1" ht="15.6" x14ac:dyDescent="0.3">
      <c r="A1830" s="90"/>
      <c r="E1830" s="90"/>
      <c r="F1830" s="90"/>
    </row>
    <row r="1831" spans="1:6" s="85" customFormat="1" ht="15.6" x14ac:dyDescent="0.3">
      <c r="A1831" s="90"/>
      <c r="E1831" s="90"/>
      <c r="F1831" s="90"/>
    </row>
    <row r="1832" spans="1:6" s="85" customFormat="1" ht="15.6" x14ac:dyDescent="0.3">
      <c r="A1832" s="90"/>
      <c r="E1832" s="90"/>
      <c r="F1832" s="90"/>
    </row>
    <row r="1833" spans="1:6" s="85" customFormat="1" ht="15.6" x14ac:dyDescent="0.3">
      <c r="A1833" s="90"/>
      <c r="E1833" s="90"/>
      <c r="F1833" s="90"/>
    </row>
    <row r="1834" spans="1:6" s="85" customFormat="1" ht="15.6" x14ac:dyDescent="0.3">
      <c r="A1834" s="90"/>
      <c r="E1834" s="90"/>
      <c r="F1834" s="90"/>
    </row>
    <row r="1835" spans="1:6" s="85" customFormat="1" ht="15.6" x14ac:dyDescent="0.3">
      <c r="A1835" s="90"/>
      <c r="E1835" s="90"/>
      <c r="F1835" s="90"/>
    </row>
    <row r="1836" spans="1:6" s="85" customFormat="1" ht="15.6" x14ac:dyDescent="0.3">
      <c r="A1836" s="90"/>
      <c r="E1836" s="90"/>
      <c r="F1836" s="90"/>
    </row>
    <row r="1837" spans="1:6" s="85" customFormat="1" ht="15.6" x14ac:dyDescent="0.3">
      <c r="A1837" s="90"/>
      <c r="E1837" s="90"/>
      <c r="F1837" s="90"/>
    </row>
    <row r="1838" spans="1:6" s="85" customFormat="1" ht="15.6" x14ac:dyDescent="0.3">
      <c r="A1838" s="90"/>
      <c r="E1838" s="90"/>
      <c r="F1838" s="90"/>
    </row>
    <row r="1839" spans="1:6" s="85" customFormat="1" ht="15.6" x14ac:dyDescent="0.3">
      <c r="A1839" s="90"/>
      <c r="E1839" s="90"/>
      <c r="F1839" s="90"/>
    </row>
    <row r="1840" spans="1:6" s="85" customFormat="1" ht="15.6" x14ac:dyDescent="0.3">
      <c r="A1840" s="90"/>
      <c r="E1840" s="90"/>
      <c r="F1840" s="90"/>
    </row>
    <row r="1841" spans="1:6" s="85" customFormat="1" ht="15.6" x14ac:dyDescent="0.3">
      <c r="A1841" s="90"/>
      <c r="E1841" s="90"/>
      <c r="F1841" s="90"/>
    </row>
    <row r="1842" spans="1:6" s="85" customFormat="1" ht="15.6" x14ac:dyDescent="0.3">
      <c r="A1842" s="90"/>
      <c r="E1842" s="90"/>
      <c r="F1842" s="90"/>
    </row>
    <row r="1843" spans="1:6" s="85" customFormat="1" ht="15.6" x14ac:dyDescent="0.3">
      <c r="A1843" s="90"/>
      <c r="E1843" s="90"/>
      <c r="F1843" s="90"/>
    </row>
    <row r="1844" spans="1:6" s="85" customFormat="1" ht="15.6" x14ac:dyDescent="0.3">
      <c r="A1844" s="90"/>
      <c r="E1844" s="90"/>
      <c r="F1844" s="90"/>
    </row>
    <row r="1845" spans="1:6" s="85" customFormat="1" ht="15.6" x14ac:dyDescent="0.3">
      <c r="A1845" s="90"/>
      <c r="E1845" s="90"/>
      <c r="F1845" s="90"/>
    </row>
    <row r="1846" spans="1:6" s="85" customFormat="1" ht="15.6" x14ac:dyDescent="0.3">
      <c r="A1846" s="90"/>
      <c r="E1846" s="90"/>
      <c r="F1846" s="90"/>
    </row>
    <row r="1847" spans="1:6" s="85" customFormat="1" ht="15.6" x14ac:dyDescent="0.3">
      <c r="A1847" s="90"/>
      <c r="E1847" s="90"/>
      <c r="F1847" s="90"/>
    </row>
    <row r="1848" spans="1:6" s="85" customFormat="1" ht="15.6" x14ac:dyDescent="0.3">
      <c r="A1848" s="90"/>
      <c r="E1848" s="90"/>
      <c r="F1848" s="90"/>
    </row>
    <row r="1849" spans="1:6" s="85" customFormat="1" ht="15.6" x14ac:dyDescent="0.3">
      <c r="A1849" s="90"/>
      <c r="E1849" s="90"/>
      <c r="F1849" s="90"/>
    </row>
    <row r="1850" spans="1:6" s="85" customFormat="1" ht="15.6" x14ac:dyDescent="0.3">
      <c r="A1850" s="90"/>
      <c r="E1850" s="90"/>
      <c r="F1850" s="90"/>
    </row>
    <row r="1851" spans="1:6" s="85" customFormat="1" ht="15.6" x14ac:dyDescent="0.3">
      <c r="A1851" s="90"/>
      <c r="E1851" s="90"/>
      <c r="F1851" s="90"/>
    </row>
    <row r="1852" spans="1:6" s="85" customFormat="1" ht="15.6" x14ac:dyDescent="0.3">
      <c r="A1852" s="90"/>
      <c r="E1852" s="90"/>
      <c r="F1852" s="90"/>
    </row>
    <row r="1853" spans="1:6" s="85" customFormat="1" ht="15.6" x14ac:dyDescent="0.3">
      <c r="A1853" s="90"/>
      <c r="E1853" s="90"/>
      <c r="F1853" s="90"/>
    </row>
    <row r="1854" spans="1:6" s="85" customFormat="1" ht="15.6" x14ac:dyDescent="0.3">
      <c r="A1854" s="90"/>
      <c r="E1854" s="90"/>
      <c r="F1854" s="90"/>
    </row>
    <row r="1855" spans="1:6" s="85" customFormat="1" ht="15.6" x14ac:dyDescent="0.3">
      <c r="A1855" s="90"/>
      <c r="E1855" s="90"/>
      <c r="F1855" s="90"/>
    </row>
    <row r="1856" spans="1:6" s="85" customFormat="1" ht="15.6" x14ac:dyDescent="0.3">
      <c r="A1856" s="90"/>
      <c r="E1856" s="90"/>
      <c r="F1856" s="90"/>
    </row>
    <row r="1857" spans="1:6" s="85" customFormat="1" ht="15.6" x14ac:dyDescent="0.3">
      <c r="A1857" s="90"/>
      <c r="E1857" s="90"/>
      <c r="F1857" s="90"/>
    </row>
    <row r="1858" spans="1:6" s="85" customFormat="1" ht="15.6" x14ac:dyDescent="0.3">
      <c r="A1858" s="90"/>
      <c r="E1858" s="90"/>
      <c r="F1858" s="90"/>
    </row>
    <row r="1859" spans="1:6" s="85" customFormat="1" ht="15.6" x14ac:dyDescent="0.3">
      <c r="A1859" s="90"/>
      <c r="E1859" s="90"/>
      <c r="F1859" s="90"/>
    </row>
    <row r="1860" spans="1:6" s="85" customFormat="1" ht="15.6" x14ac:dyDescent="0.3">
      <c r="A1860" s="90"/>
      <c r="E1860" s="90"/>
      <c r="F1860" s="90"/>
    </row>
    <row r="1861" spans="1:6" s="85" customFormat="1" ht="15.6" x14ac:dyDescent="0.3">
      <c r="A1861" s="90"/>
      <c r="E1861" s="90"/>
      <c r="F1861" s="90"/>
    </row>
    <row r="1862" spans="1:6" s="85" customFormat="1" ht="15.6" x14ac:dyDescent="0.3">
      <c r="A1862" s="90"/>
      <c r="E1862" s="90"/>
      <c r="F1862" s="90"/>
    </row>
    <row r="1863" spans="1:6" s="85" customFormat="1" ht="15.6" x14ac:dyDescent="0.3">
      <c r="A1863" s="90"/>
      <c r="E1863" s="90"/>
      <c r="F1863" s="90"/>
    </row>
    <row r="1864" spans="1:6" s="85" customFormat="1" ht="15.6" x14ac:dyDescent="0.3">
      <c r="A1864" s="90"/>
      <c r="E1864" s="90"/>
      <c r="F1864" s="90"/>
    </row>
    <row r="1865" spans="1:6" s="85" customFormat="1" ht="15.6" x14ac:dyDescent="0.3">
      <c r="A1865" s="90"/>
      <c r="E1865" s="90"/>
      <c r="F1865" s="90"/>
    </row>
    <row r="1866" spans="1:6" s="85" customFormat="1" ht="15.6" x14ac:dyDescent="0.3">
      <c r="A1866" s="90"/>
      <c r="E1866" s="90"/>
      <c r="F1866" s="90"/>
    </row>
    <row r="1867" spans="1:6" s="85" customFormat="1" ht="15.6" x14ac:dyDescent="0.3">
      <c r="A1867" s="90"/>
      <c r="E1867" s="90"/>
      <c r="F1867" s="90"/>
    </row>
    <row r="1868" spans="1:6" s="85" customFormat="1" ht="15.6" x14ac:dyDescent="0.3">
      <c r="A1868" s="90"/>
      <c r="E1868" s="90"/>
      <c r="F1868" s="90"/>
    </row>
    <row r="1869" spans="1:6" s="85" customFormat="1" ht="15.6" x14ac:dyDescent="0.3">
      <c r="A1869" s="90"/>
      <c r="E1869" s="90"/>
      <c r="F1869" s="90"/>
    </row>
    <row r="1870" spans="1:6" s="85" customFormat="1" ht="15.6" x14ac:dyDescent="0.3">
      <c r="A1870" s="90"/>
      <c r="E1870" s="90"/>
      <c r="F1870" s="90"/>
    </row>
    <row r="1871" spans="1:6" s="85" customFormat="1" ht="15.6" x14ac:dyDescent="0.3">
      <c r="A1871" s="90"/>
      <c r="E1871" s="90"/>
      <c r="F1871" s="90"/>
    </row>
    <row r="1872" spans="1:6" s="85" customFormat="1" ht="15.6" x14ac:dyDescent="0.3">
      <c r="A1872" s="90"/>
      <c r="E1872" s="90"/>
      <c r="F1872" s="90"/>
    </row>
    <row r="1873" spans="1:6" s="85" customFormat="1" ht="15.6" x14ac:dyDescent="0.3">
      <c r="A1873" s="90"/>
      <c r="E1873" s="90"/>
      <c r="F1873" s="90"/>
    </row>
    <row r="1874" spans="1:6" s="85" customFormat="1" ht="15.6" x14ac:dyDescent="0.3">
      <c r="A1874" s="90"/>
      <c r="E1874" s="90"/>
      <c r="F1874" s="90"/>
    </row>
    <row r="1875" spans="1:6" s="85" customFormat="1" ht="15.6" x14ac:dyDescent="0.3">
      <c r="A1875" s="90"/>
      <c r="E1875" s="90"/>
      <c r="F1875" s="90"/>
    </row>
    <row r="1876" spans="1:6" s="85" customFormat="1" ht="15.6" x14ac:dyDescent="0.3">
      <c r="A1876" s="90"/>
      <c r="E1876" s="90"/>
      <c r="F1876" s="90"/>
    </row>
    <row r="1877" spans="1:6" s="85" customFormat="1" ht="15.6" x14ac:dyDescent="0.3">
      <c r="A1877" s="90"/>
      <c r="E1877" s="90"/>
      <c r="F1877" s="90"/>
    </row>
    <row r="1878" spans="1:6" s="85" customFormat="1" ht="15.6" x14ac:dyDescent="0.3">
      <c r="A1878" s="90"/>
      <c r="E1878" s="90"/>
      <c r="F1878" s="90"/>
    </row>
    <row r="1879" spans="1:6" s="85" customFormat="1" ht="15.6" x14ac:dyDescent="0.3">
      <c r="A1879" s="90"/>
      <c r="E1879" s="90"/>
      <c r="F1879" s="90"/>
    </row>
    <row r="1880" spans="1:6" s="85" customFormat="1" ht="15.6" x14ac:dyDescent="0.3">
      <c r="A1880" s="90"/>
      <c r="E1880" s="90"/>
      <c r="F1880" s="90"/>
    </row>
    <row r="1881" spans="1:6" s="85" customFormat="1" ht="15.6" x14ac:dyDescent="0.3">
      <c r="A1881" s="90"/>
      <c r="E1881" s="90"/>
      <c r="F1881" s="90"/>
    </row>
    <row r="1882" spans="1:6" s="85" customFormat="1" ht="15.6" x14ac:dyDescent="0.3">
      <c r="A1882" s="90"/>
      <c r="E1882" s="90"/>
      <c r="F1882" s="90"/>
    </row>
    <row r="1883" spans="1:6" s="85" customFormat="1" ht="15.6" x14ac:dyDescent="0.3">
      <c r="A1883" s="90"/>
      <c r="E1883" s="90"/>
      <c r="F1883" s="90"/>
    </row>
    <row r="1884" spans="1:6" s="85" customFormat="1" ht="15.6" x14ac:dyDescent="0.3">
      <c r="A1884" s="90"/>
      <c r="E1884" s="90"/>
      <c r="F1884" s="90"/>
    </row>
    <row r="1885" spans="1:6" s="85" customFormat="1" ht="15.6" x14ac:dyDescent="0.3">
      <c r="A1885" s="90"/>
      <c r="E1885" s="90"/>
      <c r="F1885" s="90"/>
    </row>
    <row r="1886" spans="1:6" s="85" customFormat="1" ht="15.6" x14ac:dyDescent="0.3">
      <c r="A1886" s="90"/>
      <c r="E1886" s="90"/>
      <c r="F1886" s="90"/>
    </row>
    <row r="1887" spans="1:6" s="85" customFormat="1" ht="15.6" x14ac:dyDescent="0.3">
      <c r="A1887" s="90"/>
      <c r="E1887" s="90"/>
      <c r="F1887" s="90"/>
    </row>
    <row r="1888" spans="1:6" s="85" customFormat="1" ht="15.6" x14ac:dyDescent="0.3">
      <c r="A1888" s="90"/>
      <c r="E1888" s="90"/>
      <c r="F1888" s="90"/>
    </row>
    <row r="1889" spans="1:6" s="85" customFormat="1" ht="15.6" x14ac:dyDescent="0.3">
      <c r="A1889" s="90"/>
      <c r="E1889" s="90"/>
      <c r="F1889" s="90"/>
    </row>
    <row r="1890" spans="1:6" s="85" customFormat="1" ht="15.6" x14ac:dyDescent="0.3">
      <c r="A1890" s="90"/>
      <c r="E1890" s="90"/>
      <c r="F1890" s="90"/>
    </row>
    <row r="1891" spans="1:6" s="85" customFormat="1" ht="15.6" x14ac:dyDescent="0.3">
      <c r="A1891" s="90"/>
      <c r="E1891" s="90"/>
      <c r="F1891" s="90"/>
    </row>
    <row r="1892" spans="1:6" s="85" customFormat="1" ht="15.6" x14ac:dyDescent="0.3">
      <c r="A1892" s="90"/>
      <c r="E1892" s="90"/>
      <c r="F1892" s="90"/>
    </row>
    <row r="1893" spans="1:6" s="85" customFormat="1" ht="15.6" x14ac:dyDescent="0.3">
      <c r="A1893" s="90"/>
      <c r="E1893" s="90"/>
      <c r="F1893" s="90"/>
    </row>
    <row r="1894" spans="1:6" s="85" customFormat="1" ht="15.6" x14ac:dyDescent="0.3">
      <c r="A1894" s="90"/>
      <c r="E1894" s="90"/>
      <c r="F1894" s="90"/>
    </row>
    <row r="1895" spans="1:6" s="85" customFormat="1" ht="15.6" x14ac:dyDescent="0.3">
      <c r="A1895" s="90"/>
      <c r="E1895" s="90"/>
      <c r="F1895" s="90"/>
    </row>
    <row r="1896" spans="1:6" s="85" customFormat="1" ht="15.6" x14ac:dyDescent="0.3">
      <c r="A1896" s="90"/>
      <c r="E1896" s="90"/>
      <c r="F1896" s="90"/>
    </row>
    <row r="1897" spans="1:6" s="85" customFormat="1" ht="15.6" x14ac:dyDescent="0.3">
      <c r="A1897" s="90"/>
      <c r="E1897" s="90"/>
      <c r="F1897" s="90"/>
    </row>
    <row r="1898" spans="1:6" s="85" customFormat="1" ht="15.6" x14ac:dyDescent="0.3">
      <c r="A1898" s="90"/>
      <c r="E1898" s="90"/>
      <c r="F1898" s="90"/>
    </row>
    <row r="1899" spans="1:6" s="85" customFormat="1" ht="15.6" x14ac:dyDescent="0.3">
      <c r="A1899" s="90"/>
      <c r="E1899" s="90"/>
      <c r="F1899" s="90"/>
    </row>
    <row r="1900" spans="1:6" s="85" customFormat="1" ht="15.6" x14ac:dyDescent="0.3">
      <c r="A1900" s="90"/>
      <c r="E1900" s="90"/>
      <c r="F1900" s="90"/>
    </row>
    <row r="1901" spans="1:6" s="85" customFormat="1" ht="15.6" x14ac:dyDescent="0.3">
      <c r="A1901" s="90"/>
      <c r="E1901" s="90"/>
      <c r="F1901" s="90"/>
    </row>
    <row r="1902" spans="1:6" s="85" customFormat="1" ht="15.6" x14ac:dyDescent="0.3">
      <c r="A1902" s="90"/>
      <c r="E1902" s="90"/>
      <c r="F1902" s="90"/>
    </row>
    <row r="1903" spans="1:6" s="85" customFormat="1" ht="15.6" x14ac:dyDescent="0.3">
      <c r="A1903" s="90"/>
      <c r="E1903" s="90"/>
      <c r="F1903" s="90"/>
    </row>
    <row r="1904" spans="1:6" s="85" customFormat="1" ht="15.6" x14ac:dyDescent="0.3">
      <c r="A1904" s="90"/>
      <c r="E1904" s="90"/>
      <c r="F1904" s="90"/>
    </row>
    <row r="1905" spans="1:6" s="85" customFormat="1" ht="15.6" x14ac:dyDescent="0.3">
      <c r="A1905" s="90"/>
      <c r="E1905" s="90"/>
      <c r="F1905" s="90"/>
    </row>
    <row r="1906" spans="1:6" s="85" customFormat="1" ht="15.6" x14ac:dyDescent="0.3">
      <c r="A1906" s="90"/>
      <c r="E1906" s="90"/>
      <c r="F1906" s="90"/>
    </row>
    <row r="1907" spans="1:6" s="85" customFormat="1" ht="15.6" x14ac:dyDescent="0.3">
      <c r="A1907" s="90"/>
      <c r="E1907" s="90"/>
      <c r="F1907" s="90"/>
    </row>
    <row r="1908" spans="1:6" s="85" customFormat="1" ht="15.6" x14ac:dyDescent="0.3">
      <c r="A1908" s="90"/>
      <c r="E1908" s="90"/>
      <c r="F1908" s="90"/>
    </row>
    <row r="1909" spans="1:6" s="85" customFormat="1" ht="15.6" x14ac:dyDescent="0.3">
      <c r="A1909" s="90"/>
      <c r="E1909" s="90"/>
      <c r="F1909" s="90"/>
    </row>
    <row r="1910" spans="1:6" s="85" customFormat="1" ht="15.6" x14ac:dyDescent="0.3">
      <c r="A1910" s="90"/>
      <c r="E1910" s="90"/>
      <c r="F1910" s="90"/>
    </row>
    <row r="1911" spans="1:6" s="85" customFormat="1" ht="15.6" x14ac:dyDescent="0.3">
      <c r="A1911" s="90"/>
      <c r="E1911" s="90"/>
      <c r="F1911" s="90"/>
    </row>
    <row r="1912" spans="1:6" s="85" customFormat="1" ht="15.6" x14ac:dyDescent="0.3">
      <c r="A1912" s="90"/>
      <c r="E1912" s="90"/>
      <c r="F1912" s="90"/>
    </row>
    <row r="1913" spans="1:6" s="85" customFormat="1" ht="15.6" x14ac:dyDescent="0.3">
      <c r="A1913" s="90"/>
      <c r="E1913" s="90"/>
      <c r="F1913" s="90"/>
    </row>
    <row r="1914" spans="1:6" s="85" customFormat="1" ht="15.6" x14ac:dyDescent="0.3">
      <c r="A1914" s="90"/>
      <c r="E1914" s="90"/>
      <c r="F1914" s="90"/>
    </row>
    <row r="1915" spans="1:6" s="85" customFormat="1" ht="15.6" x14ac:dyDescent="0.3">
      <c r="A1915" s="90"/>
      <c r="E1915" s="90"/>
      <c r="F1915" s="90"/>
    </row>
    <row r="1916" spans="1:6" s="85" customFormat="1" ht="15.6" x14ac:dyDescent="0.3">
      <c r="A1916" s="90"/>
      <c r="E1916" s="90"/>
      <c r="F1916" s="90"/>
    </row>
    <row r="1917" spans="1:6" s="85" customFormat="1" ht="15.6" x14ac:dyDescent="0.3">
      <c r="A1917" s="90"/>
      <c r="E1917" s="90"/>
      <c r="F1917" s="90"/>
    </row>
    <row r="1918" spans="1:6" s="85" customFormat="1" ht="15.6" x14ac:dyDescent="0.3">
      <c r="A1918" s="90"/>
      <c r="E1918" s="90"/>
      <c r="F1918" s="90"/>
    </row>
    <row r="1919" spans="1:6" s="85" customFormat="1" ht="15.6" x14ac:dyDescent="0.3">
      <c r="A1919" s="90"/>
      <c r="E1919" s="90"/>
      <c r="F1919" s="90"/>
    </row>
    <row r="1920" spans="1:6" s="85" customFormat="1" ht="15.6" x14ac:dyDescent="0.3">
      <c r="A1920" s="90"/>
      <c r="E1920" s="90"/>
      <c r="F1920" s="90"/>
    </row>
    <row r="1921" spans="1:6" s="85" customFormat="1" ht="15.6" x14ac:dyDescent="0.3">
      <c r="A1921" s="90"/>
      <c r="E1921" s="90"/>
      <c r="F1921" s="90"/>
    </row>
    <row r="1922" spans="1:6" s="85" customFormat="1" ht="15.6" x14ac:dyDescent="0.3">
      <c r="A1922" s="90"/>
      <c r="E1922" s="90"/>
      <c r="F1922" s="90"/>
    </row>
    <row r="1923" spans="1:6" s="85" customFormat="1" ht="15.6" x14ac:dyDescent="0.3">
      <c r="A1923" s="90"/>
      <c r="E1923" s="90"/>
      <c r="F1923" s="90"/>
    </row>
    <row r="1924" spans="1:6" s="85" customFormat="1" ht="15.6" x14ac:dyDescent="0.3">
      <c r="A1924" s="90"/>
      <c r="E1924" s="90"/>
      <c r="F1924" s="90"/>
    </row>
    <row r="1925" spans="1:6" s="85" customFormat="1" ht="15.6" x14ac:dyDescent="0.3">
      <c r="A1925" s="90"/>
      <c r="E1925" s="90"/>
      <c r="F1925" s="90"/>
    </row>
    <row r="1926" spans="1:6" s="85" customFormat="1" ht="15.6" x14ac:dyDescent="0.3">
      <c r="A1926" s="90"/>
      <c r="E1926" s="90"/>
      <c r="F1926" s="90"/>
    </row>
    <row r="1927" spans="1:6" s="85" customFormat="1" ht="15.6" x14ac:dyDescent="0.3">
      <c r="A1927" s="90"/>
      <c r="E1927" s="90"/>
      <c r="F1927" s="90"/>
    </row>
    <row r="1928" spans="1:6" s="85" customFormat="1" ht="15.6" x14ac:dyDescent="0.3">
      <c r="A1928" s="90"/>
      <c r="E1928" s="90"/>
      <c r="F1928" s="90"/>
    </row>
    <row r="1929" spans="1:6" s="85" customFormat="1" ht="15.6" x14ac:dyDescent="0.3">
      <c r="A1929" s="90"/>
      <c r="E1929" s="90"/>
      <c r="F1929" s="90"/>
    </row>
    <row r="1930" spans="1:6" s="85" customFormat="1" ht="15.6" x14ac:dyDescent="0.3">
      <c r="A1930" s="90"/>
      <c r="E1930" s="90"/>
      <c r="F1930" s="90"/>
    </row>
    <row r="1931" spans="1:6" s="85" customFormat="1" ht="15.6" x14ac:dyDescent="0.3">
      <c r="A1931" s="90"/>
      <c r="E1931" s="90"/>
      <c r="F1931" s="90"/>
    </row>
    <row r="1932" spans="1:6" s="85" customFormat="1" ht="15.6" x14ac:dyDescent="0.3">
      <c r="A1932" s="90"/>
      <c r="E1932" s="90"/>
      <c r="F1932" s="90"/>
    </row>
    <row r="1933" spans="1:6" s="85" customFormat="1" ht="15.6" x14ac:dyDescent="0.3">
      <c r="A1933" s="90"/>
      <c r="E1933" s="90"/>
      <c r="F1933" s="90"/>
    </row>
    <row r="1934" spans="1:6" s="85" customFormat="1" ht="15.6" x14ac:dyDescent="0.3">
      <c r="A1934" s="90"/>
      <c r="E1934" s="90"/>
      <c r="F1934" s="90"/>
    </row>
    <row r="1935" spans="1:6" s="85" customFormat="1" ht="15.6" x14ac:dyDescent="0.3">
      <c r="A1935" s="90"/>
      <c r="E1935" s="90"/>
      <c r="F1935" s="90"/>
    </row>
    <row r="1936" spans="1:6" s="85" customFormat="1" ht="15.6" x14ac:dyDescent="0.3">
      <c r="A1936" s="90"/>
      <c r="E1936" s="90"/>
      <c r="F1936" s="90"/>
    </row>
    <row r="1937" spans="1:6" s="85" customFormat="1" ht="15.6" x14ac:dyDescent="0.3">
      <c r="A1937" s="90"/>
      <c r="E1937" s="90"/>
      <c r="F1937" s="90"/>
    </row>
    <row r="1938" spans="1:6" s="85" customFormat="1" ht="15.6" x14ac:dyDescent="0.3">
      <c r="A1938" s="90"/>
      <c r="E1938" s="90"/>
      <c r="F1938" s="90"/>
    </row>
    <row r="1939" spans="1:6" s="85" customFormat="1" ht="15.6" x14ac:dyDescent="0.3">
      <c r="A1939" s="90"/>
      <c r="E1939" s="90"/>
      <c r="F1939" s="90"/>
    </row>
    <row r="1940" spans="1:6" s="85" customFormat="1" ht="15.6" x14ac:dyDescent="0.3">
      <c r="A1940" s="90"/>
      <c r="E1940" s="90"/>
      <c r="F1940" s="90"/>
    </row>
    <row r="1941" spans="1:6" s="85" customFormat="1" ht="15.6" x14ac:dyDescent="0.3">
      <c r="A1941" s="90"/>
      <c r="E1941" s="90"/>
      <c r="F1941" s="90"/>
    </row>
    <row r="1942" spans="1:6" s="85" customFormat="1" ht="15.6" x14ac:dyDescent="0.3">
      <c r="A1942" s="90"/>
      <c r="E1942" s="90"/>
      <c r="F1942" s="90"/>
    </row>
    <row r="1943" spans="1:6" s="85" customFormat="1" ht="15.6" x14ac:dyDescent="0.3">
      <c r="A1943" s="90"/>
      <c r="E1943" s="90"/>
      <c r="F1943" s="90"/>
    </row>
    <row r="1944" spans="1:6" s="85" customFormat="1" ht="15.6" x14ac:dyDescent="0.3">
      <c r="A1944" s="90"/>
      <c r="E1944" s="90"/>
      <c r="F1944" s="90"/>
    </row>
    <row r="1945" spans="1:6" s="85" customFormat="1" ht="15.6" x14ac:dyDescent="0.3">
      <c r="A1945" s="90"/>
      <c r="E1945" s="90"/>
      <c r="F1945" s="90"/>
    </row>
    <row r="1946" spans="1:6" s="85" customFormat="1" ht="15.6" x14ac:dyDescent="0.3">
      <c r="A1946" s="90"/>
      <c r="E1946" s="90"/>
      <c r="F1946" s="90"/>
    </row>
    <row r="1947" spans="1:6" s="85" customFormat="1" ht="15.6" x14ac:dyDescent="0.3">
      <c r="A1947" s="90"/>
      <c r="E1947" s="90"/>
      <c r="F1947" s="90"/>
    </row>
    <row r="1948" spans="1:6" s="85" customFormat="1" ht="15.6" x14ac:dyDescent="0.3">
      <c r="A1948" s="90"/>
      <c r="E1948" s="90"/>
      <c r="F1948" s="90"/>
    </row>
    <row r="1949" spans="1:6" s="85" customFormat="1" ht="15.6" x14ac:dyDescent="0.3">
      <c r="A1949" s="90"/>
      <c r="E1949" s="90"/>
      <c r="F1949" s="90"/>
    </row>
    <row r="1950" spans="1:6" s="85" customFormat="1" ht="15.6" x14ac:dyDescent="0.3">
      <c r="A1950" s="90"/>
      <c r="E1950" s="90"/>
      <c r="F1950" s="90"/>
    </row>
    <row r="1951" spans="1:6" s="85" customFormat="1" ht="15.6" x14ac:dyDescent="0.3">
      <c r="A1951" s="90"/>
      <c r="E1951" s="90"/>
      <c r="F1951" s="90"/>
    </row>
    <row r="1952" spans="1:6" s="85" customFormat="1" ht="15.6" x14ac:dyDescent="0.3">
      <c r="A1952" s="90"/>
      <c r="E1952" s="90"/>
      <c r="F1952" s="90"/>
    </row>
    <row r="1953" spans="1:6" s="85" customFormat="1" ht="15.6" x14ac:dyDescent="0.3">
      <c r="A1953" s="90"/>
      <c r="E1953" s="90"/>
      <c r="F1953" s="90"/>
    </row>
    <row r="1954" spans="1:6" s="85" customFormat="1" ht="15.6" x14ac:dyDescent="0.3">
      <c r="A1954" s="90"/>
      <c r="E1954" s="90"/>
      <c r="F1954" s="90"/>
    </row>
    <row r="1955" spans="1:6" s="85" customFormat="1" ht="15.6" x14ac:dyDescent="0.3">
      <c r="A1955" s="90"/>
      <c r="E1955" s="90"/>
      <c r="F1955" s="90"/>
    </row>
    <row r="1956" spans="1:6" s="85" customFormat="1" ht="15.6" x14ac:dyDescent="0.3">
      <c r="A1956" s="90"/>
      <c r="E1956" s="90"/>
      <c r="F1956" s="90"/>
    </row>
    <row r="1957" spans="1:6" s="85" customFormat="1" ht="15.6" x14ac:dyDescent="0.3">
      <c r="A1957" s="90"/>
      <c r="E1957" s="90"/>
      <c r="F1957" s="90"/>
    </row>
    <row r="1958" spans="1:6" s="85" customFormat="1" ht="15.6" x14ac:dyDescent="0.3">
      <c r="A1958" s="90"/>
      <c r="E1958" s="90"/>
      <c r="F1958" s="90"/>
    </row>
    <row r="1959" spans="1:6" s="85" customFormat="1" ht="15.6" x14ac:dyDescent="0.3">
      <c r="A1959" s="90"/>
      <c r="E1959" s="90"/>
      <c r="F1959" s="90"/>
    </row>
    <row r="1960" spans="1:6" s="85" customFormat="1" ht="15.6" x14ac:dyDescent="0.3">
      <c r="A1960" s="90"/>
      <c r="E1960" s="90"/>
      <c r="F1960" s="90"/>
    </row>
    <row r="1961" spans="1:6" s="85" customFormat="1" ht="15.6" x14ac:dyDescent="0.3">
      <c r="A1961" s="90"/>
      <c r="E1961" s="90"/>
      <c r="F1961" s="90"/>
    </row>
    <row r="1962" spans="1:6" s="85" customFormat="1" ht="15.6" x14ac:dyDescent="0.3">
      <c r="A1962" s="90"/>
      <c r="E1962" s="90"/>
      <c r="F1962" s="90"/>
    </row>
    <row r="1963" spans="1:6" s="85" customFormat="1" ht="15.6" x14ac:dyDescent="0.3">
      <c r="A1963" s="90"/>
      <c r="E1963" s="90"/>
      <c r="F1963" s="90"/>
    </row>
    <row r="1964" spans="1:6" s="85" customFormat="1" ht="15.6" x14ac:dyDescent="0.3">
      <c r="A1964" s="90"/>
      <c r="E1964" s="90"/>
      <c r="F1964" s="90"/>
    </row>
    <row r="1965" spans="1:6" s="85" customFormat="1" ht="15.6" x14ac:dyDescent="0.3">
      <c r="A1965" s="90"/>
      <c r="E1965" s="90"/>
      <c r="F1965" s="90"/>
    </row>
    <row r="1966" spans="1:6" s="85" customFormat="1" ht="15.6" x14ac:dyDescent="0.3">
      <c r="A1966" s="90"/>
      <c r="E1966" s="90"/>
      <c r="F1966" s="90"/>
    </row>
    <row r="1967" spans="1:6" s="85" customFormat="1" ht="15.6" x14ac:dyDescent="0.3">
      <c r="A1967" s="90"/>
      <c r="E1967" s="90"/>
      <c r="F1967" s="90"/>
    </row>
    <row r="1968" spans="1:6" s="85" customFormat="1" ht="15.6" x14ac:dyDescent="0.3">
      <c r="A1968" s="90"/>
      <c r="E1968" s="90"/>
      <c r="F1968" s="90"/>
    </row>
    <row r="1969" spans="1:6" s="85" customFormat="1" ht="15.6" x14ac:dyDescent="0.3">
      <c r="A1969" s="90"/>
      <c r="E1969" s="90"/>
      <c r="F1969" s="90"/>
    </row>
    <row r="1970" spans="1:6" s="85" customFormat="1" ht="15.6" x14ac:dyDescent="0.3">
      <c r="A1970" s="90"/>
      <c r="E1970" s="90"/>
      <c r="F1970" s="90"/>
    </row>
    <row r="1971" spans="1:6" s="85" customFormat="1" ht="15.6" x14ac:dyDescent="0.3">
      <c r="A1971" s="90"/>
      <c r="E1971" s="90"/>
      <c r="F1971" s="90"/>
    </row>
    <row r="1972" spans="1:6" s="85" customFormat="1" ht="15.6" x14ac:dyDescent="0.3">
      <c r="A1972" s="90"/>
      <c r="E1972" s="90"/>
      <c r="F1972" s="90"/>
    </row>
    <row r="1973" spans="1:6" s="85" customFormat="1" ht="15.6" x14ac:dyDescent="0.3">
      <c r="A1973" s="90"/>
      <c r="E1973" s="90"/>
      <c r="F1973" s="90"/>
    </row>
    <row r="1974" spans="1:6" s="85" customFormat="1" ht="15.6" x14ac:dyDescent="0.3">
      <c r="A1974" s="90"/>
      <c r="E1974" s="90"/>
      <c r="F1974" s="90"/>
    </row>
    <row r="1975" spans="1:6" s="85" customFormat="1" ht="15.6" x14ac:dyDescent="0.3">
      <c r="A1975" s="90"/>
      <c r="E1975" s="90"/>
      <c r="F1975" s="90"/>
    </row>
    <row r="1976" spans="1:6" s="85" customFormat="1" ht="15.6" x14ac:dyDescent="0.3">
      <c r="A1976" s="90"/>
      <c r="E1976" s="90"/>
      <c r="F1976" s="90"/>
    </row>
    <row r="1977" spans="1:6" s="85" customFormat="1" ht="15.6" x14ac:dyDescent="0.3">
      <c r="A1977" s="90"/>
      <c r="E1977" s="90"/>
      <c r="F1977" s="90"/>
    </row>
    <row r="1978" spans="1:6" s="85" customFormat="1" ht="15.6" x14ac:dyDescent="0.3">
      <c r="A1978" s="90"/>
      <c r="E1978" s="90"/>
      <c r="F1978" s="90"/>
    </row>
    <row r="1979" spans="1:6" s="85" customFormat="1" ht="15.6" x14ac:dyDescent="0.3">
      <c r="A1979" s="90"/>
      <c r="E1979" s="90"/>
      <c r="F1979" s="90"/>
    </row>
    <row r="1980" spans="1:6" s="85" customFormat="1" ht="15.6" x14ac:dyDescent="0.3">
      <c r="A1980" s="90"/>
      <c r="E1980" s="90"/>
      <c r="F1980" s="90"/>
    </row>
    <row r="1981" spans="1:6" s="85" customFormat="1" ht="15.6" x14ac:dyDescent="0.3">
      <c r="A1981" s="90"/>
      <c r="E1981" s="90"/>
      <c r="F1981" s="90"/>
    </row>
    <row r="1982" spans="1:6" s="85" customFormat="1" ht="15.6" x14ac:dyDescent="0.3">
      <c r="A1982" s="90"/>
      <c r="E1982" s="90"/>
      <c r="F1982" s="90"/>
    </row>
    <row r="1983" spans="1:6" s="85" customFormat="1" ht="15.6" x14ac:dyDescent="0.3">
      <c r="A1983" s="90"/>
      <c r="E1983" s="90"/>
      <c r="F1983" s="90"/>
    </row>
    <row r="1984" spans="1:6" s="85" customFormat="1" ht="15.6" x14ac:dyDescent="0.3">
      <c r="A1984" s="90"/>
      <c r="E1984" s="90"/>
      <c r="F1984" s="90"/>
    </row>
    <row r="1985" spans="1:6" s="85" customFormat="1" ht="15.6" x14ac:dyDescent="0.3">
      <c r="A1985" s="90"/>
      <c r="E1985" s="90"/>
      <c r="F1985" s="90"/>
    </row>
    <row r="1986" spans="1:6" s="85" customFormat="1" ht="15.6" x14ac:dyDescent="0.3">
      <c r="A1986" s="90"/>
      <c r="E1986" s="90"/>
      <c r="F1986" s="90"/>
    </row>
    <row r="1987" spans="1:6" s="85" customFormat="1" ht="15.6" x14ac:dyDescent="0.3">
      <c r="A1987" s="90"/>
      <c r="E1987" s="90"/>
      <c r="F1987" s="90"/>
    </row>
    <row r="1988" spans="1:6" s="85" customFormat="1" ht="15.6" x14ac:dyDescent="0.3">
      <c r="A1988" s="90"/>
      <c r="E1988" s="90"/>
      <c r="F1988" s="90"/>
    </row>
    <row r="1989" spans="1:6" s="85" customFormat="1" ht="15.6" x14ac:dyDescent="0.3">
      <c r="A1989" s="90"/>
      <c r="E1989" s="90"/>
      <c r="F1989" s="90"/>
    </row>
    <row r="1990" spans="1:6" s="85" customFormat="1" ht="15.6" x14ac:dyDescent="0.3">
      <c r="A1990" s="90"/>
      <c r="E1990" s="90"/>
      <c r="F1990" s="90"/>
    </row>
    <row r="1991" spans="1:6" s="85" customFormat="1" ht="15.6" x14ac:dyDescent="0.3">
      <c r="A1991" s="90"/>
      <c r="E1991" s="90"/>
      <c r="F1991" s="90"/>
    </row>
    <row r="1992" spans="1:6" s="85" customFormat="1" ht="15.6" x14ac:dyDescent="0.3">
      <c r="A1992" s="90"/>
      <c r="E1992" s="90"/>
      <c r="F1992" s="90"/>
    </row>
    <row r="1993" spans="1:6" s="85" customFormat="1" ht="15.6" x14ac:dyDescent="0.3">
      <c r="A1993" s="90"/>
      <c r="E1993" s="90"/>
      <c r="F1993" s="90"/>
    </row>
    <row r="1994" spans="1:6" s="85" customFormat="1" ht="15.6" x14ac:dyDescent="0.3">
      <c r="A1994" s="90"/>
      <c r="E1994" s="90"/>
      <c r="F1994" s="90"/>
    </row>
    <row r="1995" spans="1:6" s="85" customFormat="1" ht="15.6" x14ac:dyDescent="0.3">
      <c r="A1995" s="90"/>
      <c r="E1995" s="90"/>
      <c r="F1995" s="90"/>
    </row>
    <row r="1996" spans="1:6" s="85" customFormat="1" ht="15.6" x14ac:dyDescent="0.3">
      <c r="A1996" s="90"/>
      <c r="E1996" s="90"/>
      <c r="F1996" s="90"/>
    </row>
    <row r="1997" spans="1:6" s="85" customFormat="1" ht="15.6" x14ac:dyDescent="0.3">
      <c r="A1997" s="90"/>
      <c r="E1997" s="90"/>
      <c r="F1997" s="90"/>
    </row>
    <row r="1998" spans="1:6" s="85" customFormat="1" ht="15.6" x14ac:dyDescent="0.3">
      <c r="A1998" s="90"/>
      <c r="E1998" s="90"/>
      <c r="F1998" s="90"/>
    </row>
    <row r="1999" spans="1:6" s="85" customFormat="1" ht="15.6" x14ac:dyDescent="0.3">
      <c r="A1999" s="90"/>
      <c r="E1999" s="90"/>
      <c r="F1999" s="90"/>
    </row>
    <row r="2000" spans="1:6" s="85" customFormat="1" ht="15.6" x14ac:dyDescent="0.3">
      <c r="A2000" s="90"/>
      <c r="E2000" s="90"/>
      <c r="F2000" s="90"/>
    </row>
    <row r="2001" spans="1:6" s="85" customFormat="1" ht="15.6" x14ac:dyDescent="0.3">
      <c r="A2001" s="90"/>
      <c r="E2001" s="90"/>
      <c r="F2001" s="90"/>
    </row>
    <row r="2002" spans="1:6" s="85" customFormat="1" ht="15.6" x14ac:dyDescent="0.3">
      <c r="A2002" s="90"/>
      <c r="E2002" s="90"/>
      <c r="F2002" s="90"/>
    </row>
    <row r="2003" spans="1:6" s="85" customFormat="1" ht="15.6" x14ac:dyDescent="0.3">
      <c r="A2003" s="90"/>
      <c r="E2003" s="90"/>
      <c r="F2003" s="90"/>
    </row>
    <row r="2004" spans="1:6" s="85" customFormat="1" ht="15.6" x14ac:dyDescent="0.3">
      <c r="A2004" s="90"/>
      <c r="E2004" s="90"/>
      <c r="F2004" s="90"/>
    </row>
    <row r="2005" spans="1:6" s="85" customFormat="1" ht="15.6" x14ac:dyDescent="0.3">
      <c r="A2005" s="90"/>
      <c r="E2005" s="90"/>
      <c r="F2005" s="90"/>
    </row>
    <row r="2006" spans="1:6" s="85" customFormat="1" ht="15.6" x14ac:dyDescent="0.3">
      <c r="A2006" s="90"/>
      <c r="E2006" s="90"/>
      <c r="F2006" s="90"/>
    </row>
    <row r="2007" spans="1:6" s="85" customFormat="1" ht="15.6" x14ac:dyDescent="0.3">
      <c r="A2007" s="90"/>
      <c r="E2007" s="90"/>
      <c r="F2007" s="90"/>
    </row>
    <row r="2008" spans="1:6" s="85" customFormat="1" ht="15.6" x14ac:dyDescent="0.3">
      <c r="A2008" s="90"/>
      <c r="E2008" s="90"/>
      <c r="F2008" s="90"/>
    </row>
    <row r="2009" spans="1:6" s="85" customFormat="1" ht="15.6" x14ac:dyDescent="0.3">
      <c r="A2009" s="90"/>
      <c r="E2009" s="90"/>
      <c r="F2009" s="90"/>
    </row>
    <row r="2010" spans="1:6" s="85" customFormat="1" ht="15.6" x14ac:dyDescent="0.3">
      <c r="A2010" s="90"/>
      <c r="E2010" s="90"/>
      <c r="F2010" s="90"/>
    </row>
    <row r="2011" spans="1:6" s="85" customFormat="1" ht="15.6" x14ac:dyDescent="0.3">
      <c r="A2011" s="90"/>
      <c r="E2011" s="90"/>
      <c r="F2011" s="90"/>
    </row>
    <row r="2012" spans="1:6" s="85" customFormat="1" ht="15.6" x14ac:dyDescent="0.3">
      <c r="A2012" s="90"/>
      <c r="E2012" s="90"/>
      <c r="F2012" s="90"/>
    </row>
    <row r="2013" spans="1:6" s="85" customFormat="1" ht="15.6" x14ac:dyDescent="0.3">
      <c r="A2013" s="90"/>
      <c r="E2013" s="90"/>
      <c r="F2013" s="90"/>
    </row>
    <row r="2014" spans="1:6" s="85" customFormat="1" ht="15.6" x14ac:dyDescent="0.3">
      <c r="A2014" s="90"/>
      <c r="E2014" s="90"/>
      <c r="F2014" s="90"/>
    </row>
    <row r="2015" spans="1:6" s="85" customFormat="1" ht="15.6" x14ac:dyDescent="0.3">
      <c r="A2015" s="90"/>
      <c r="E2015" s="90"/>
      <c r="F2015" s="90"/>
    </row>
    <row r="2016" spans="1:6" s="85" customFormat="1" ht="15.6" x14ac:dyDescent="0.3">
      <c r="A2016" s="90"/>
      <c r="E2016" s="90"/>
      <c r="F2016" s="90"/>
    </row>
    <row r="2017" spans="1:6" s="85" customFormat="1" ht="15.6" x14ac:dyDescent="0.3">
      <c r="A2017" s="90"/>
      <c r="E2017" s="90"/>
      <c r="F2017" s="90"/>
    </row>
    <row r="2018" spans="1:6" s="85" customFormat="1" ht="15.6" x14ac:dyDescent="0.3">
      <c r="A2018" s="90"/>
      <c r="E2018" s="90"/>
      <c r="F2018" s="90"/>
    </row>
    <row r="2019" spans="1:6" s="85" customFormat="1" ht="15.6" x14ac:dyDescent="0.3">
      <c r="A2019" s="90"/>
      <c r="E2019" s="90"/>
      <c r="F2019" s="90"/>
    </row>
    <row r="2020" spans="1:6" s="85" customFormat="1" ht="15.6" x14ac:dyDescent="0.3">
      <c r="A2020" s="90"/>
      <c r="E2020" s="90"/>
      <c r="F2020" s="90"/>
    </row>
    <row r="2021" spans="1:6" s="85" customFormat="1" ht="15.6" x14ac:dyDescent="0.3">
      <c r="A2021" s="90"/>
      <c r="E2021" s="90"/>
      <c r="F2021" s="90"/>
    </row>
    <row r="2022" spans="1:6" s="85" customFormat="1" ht="15.6" x14ac:dyDescent="0.3">
      <c r="A2022" s="90"/>
      <c r="E2022" s="90"/>
      <c r="F2022" s="90"/>
    </row>
    <row r="2023" spans="1:6" s="85" customFormat="1" ht="15.6" x14ac:dyDescent="0.3">
      <c r="A2023" s="90"/>
      <c r="E2023" s="90"/>
      <c r="F2023" s="90"/>
    </row>
    <row r="2024" spans="1:6" s="85" customFormat="1" ht="15.6" x14ac:dyDescent="0.3">
      <c r="A2024" s="90"/>
      <c r="E2024" s="90"/>
      <c r="F2024" s="90"/>
    </row>
    <row r="2025" spans="1:6" s="85" customFormat="1" ht="15.6" x14ac:dyDescent="0.3">
      <c r="A2025" s="90"/>
      <c r="E2025" s="90"/>
      <c r="F2025" s="90"/>
    </row>
    <row r="2026" spans="1:6" s="85" customFormat="1" ht="15.6" x14ac:dyDescent="0.3">
      <c r="A2026" s="90"/>
      <c r="E2026" s="90"/>
      <c r="F2026" s="90"/>
    </row>
    <row r="2027" spans="1:6" s="85" customFormat="1" ht="15.6" x14ac:dyDescent="0.3">
      <c r="A2027" s="90"/>
      <c r="E2027" s="90"/>
      <c r="F2027" s="90"/>
    </row>
    <row r="2028" spans="1:6" s="85" customFormat="1" ht="15.6" x14ac:dyDescent="0.3">
      <c r="A2028" s="90"/>
      <c r="E2028" s="90"/>
      <c r="F2028" s="90"/>
    </row>
    <row r="2029" spans="1:6" s="85" customFormat="1" ht="15.6" x14ac:dyDescent="0.3">
      <c r="A2029" s="90"/>
      <c r="E2029" s="90"/>
      <c r="F2029" s="90"/>
    </row>
    <row r="2030" spans="1:6" s="85" customFormat="1" ht="15.6" x14ac:dyDescent="0.3">
      <c r="A2030" s="90"/>
      <c r="E2030" s="90"/>
      <c r="F2030" s="90"/>
    </row>
    <row r="2031" spans="1:6" s="85" customFormat="1" ht="15.6" x14ac:dyDescent="0.3">
      <c r="A2031" s="90"/>
      <c r="E2031" s="90"/>
      <c r="F2031" s="90"/>
    </row>
    <row r="2032" spans="1:6" s="85" customFormat="1" ht="15.6" x14ac:dyDescent="0.3">
      <c r="A2032" s="90"/>
      <c r="E2032" s="90"/>
      <c r="F2032" s="90"/>
    </row>
    <row r="2033" spans="1:6" s="85" customFormat="1" ht="15.6" x14ac:dyDescent="0.3">
      <c r="A2033" s="90"/>
      <c r="E2033" s="90"/>
      <c r="F2033" s="90"/>
    </row>
    <row r="2034" spans="1:6" s="85" customFormat="1" ht="15.6" x14ac:dyDescent="0.3">
      <c r="A2034" s="90"/>
      <c r="E2034" s="90"/>
      <c r="F2034" s="90"/>
    </row>
    <row r="2035" spans="1:6" s="85" customFormat="1" ht="15.6" x14ac:dyDescent="0.3">
      <c r="A2035" s="90"/>
      <c r="E2035" s="90"/>
      <c r="F2035" s="90"/>
    </row>
    <row r="2036" spans="1:6" s="85" customFormat="1" ht="15.6" x14ac:dyDescent="0.3">
      <c r="A2036" s="90"/>
      <c r="E2036" s="90"/>
      <c r="F2036" s="90"/>
    </row>
    <row r="2037" spans="1:6" s="85" customFormat="1" ht="15.6" x14ac:dyDescent="0.3">
      <c r="A2037" s="90"/>
      <c r="E2037" s="90"/>
      <c r="F2037" s="90"/>
    </row>
    <row r="2038" spans="1:6" s="85" customFormat="1" ht="15.6" x14ac:dyDescent="0.3">
      <c r="A2038" s="90"/>
      <c r="E2038" s="90"/>
      <c r="F2038" s="90"/>
    </row>
    <row r="2039" spans="1:6" s="85" customFormat="1" ht="15.6" x14ac:dyDescent="0.3">
      <c r="A2039" s="90"/>
      <c r="E2039" s="90"/>
      <c r="F2039" s="90"/>
    </row>
    <row r="2040" spans="1:6" s="85" customFormat="1" ht="15.6" x14ac:dyDescent="0.3">
      <c r="A2040" s="90"/>
      <c r="E2040" s="90"/>
      <c r="F2040" s="90"/>
    </row>
    <row r="2041" spans="1:6" s="85" customFormat="1" ht="15.6" x14ac:dyDescent="0.3">
      <c r="A2041" s="90"/>
      <c r="E2041" s="90"/>
      <c r="F2041" s="90"/>
    </row>
    <row r="2042" spans="1:6" s="85" customFormat="1" ht="15.6" x14ac:dyDescent="0.3">
      <c r="A2042" s="90"/>
      <c r="E2042" s="90"/>
      <c r="F2042" s="90"/>
    </row>
    <row r="2043" spans="1:6" s="85" customFormat="1" ht="15.6" x14ac:dyDescent="0.3">
      <c r="A2043" s="90"/>
      <c r="E2043" s="90"/>
      <c r="F2043" s="90"/>
    </row>
    <row r="2044" spans="1:6" s="85" customFormat="1" ht="15.6" x14ac:dyDescent="0.3">
      <c r="A2044" s="90"/>
      <c r="E2044" s="90"/>
      <c r="F2044" s="90"/>
    </row>
    <row r="2045" spans="1:6" s="85" customFormat="1" ht="15.6" x14ac:dyDescent="0.3">
      <c r="A2045" s="90"/>
      <c r="E2045" s="90"/>
      <c r="F2045" s="90"/>
    </row>
    <row r="2046" spans="1:6" s="85" customFormat="1" ht="15.6" x14ac:dyDescent="0.3">
      <c r="A2046" s="90"/>
      <c r="E2046" s="90"/>
      <c r="F2046" s="90"/>
    </row>
    <row r="2047" spans="1:6" s="85" customFormat="1" ht="15.6" x14ac:dyDescent="0.3">
      <c r="A2047" s="90"/>
      <c r="E2047" s="90"/>
      <c r="F2047" s="90"/>
    </row>
    <row r="2048" spans="1:6" s="85" customFormat="1" ht="15.6" x14ac:dyDescent="0.3">
      <c r="A2048" s="90"/>
      <c r="E2048" s="90"/>
      <c r="F2048" s="90"/>
    </row>
    <row r="2049" spans="1:6" s="85" customFormat="1" ht="15.6" x14ac:dyDescent="0.3">
      <c r="A2049" s="90"/>
      <c r="E2049" s="90"/>
      <c r="F2049" s="90"/>
    </row>
    <row r="2050" spans="1:6" s="85" customFormat="1" ht="15.6" x14ac:dyDescent="0.3">
      <c r="A2050" s="90"/>
      <c r="E2050" s="90"/>
      <c r="F2050" s="90"/>
    </row>
    <row r="2051" spans="1:6" s="85" customFormat="1" ht="15.6" x14ac:dyDescent="0.3">
      <c r="A2051" s="90"/>
      <c r="E2051" s="90"/>
      <c r="F2051" s="90"/>
    </row>
    <row r="2052" spans="1:6" s="85" customFormat="1" ht="15.6" x14ac:dyDescent="0.3">
      <c r="A2052" s="90"/>
      <c r="E2052" s="90"/>
      <c r="F2052" s="90"/>
    </row>
    <row r="2053" spans="1:6" s="85" customFormat="1" ht="15.6" x14ac:dyDescent="0.3">
      <c r="A2053" s="90"/>
      <c r="E2053" s="90"/>
      <c r="F2053" s="90"/>
    </row>
    <row r="2054" spans="1:6" s="85" customFormat="1" ht="15.6" x14ac:dyDescent="0.3">
      <c r="A2054" s="90"/>
      <c r="E2054" s="90"/>
      <c r="F2054" s="90"/>
    </row>
    <row r="2055" spans="1:6" s="85" customFormat="1" ht="15.6" x14ac:dyDescent="0.3">
      <c r="A2055" s="90"/>
      <c r="E2055" s="90"/>
      <c r="F2055" s="90"/>
    </row>
    <row r="2056" spans="1:6" s="85" customFormat="1" ht="15.6" x14ac:dyDescent="0.3">
      <c r="A2056" s="90"/>
      <c r="E2056" s="90"/>
      <c r="F2056" s="90"/>
    </row>
    <row r="2057" spans="1:6" s="85" customFormat="1" ht="15.6" x14ac:dyDescent="0.3">
      <c r="A2057" s="90"/>
      <c r="E2057" s="90"/>
      <c r="F2057" s="90"/>
    </row>
    <row r="2058" spans="1:6" s="85" customFormat="1" ht="15.6" x14ac:dyDescent="0.3">
      <c r="A2058" s="90"/>
      <c r="E2058" s="90"/>
      <c r="F2058" s="90"/>
    </row>
    <row r="2059" spans="1:6" s="85" customFormat="1" ht="15.6" x14ac:dyDescent="0.3">
      <c r="A2059" s="90"/>
      <c r="E2059" s="90"/>
      <c r="F2059" s="90"/>
    </row>
    <row r="2060" spans="1:6" s="85" customFormat="1" ht="15.6" x14ac:dyDescent="0.3">
      <c r="A2060" s="90"/>
      <c r="E2060" s="90"/>
      <c r="F2060" s="90"/>
    </row>
    <row r="2061" spans="1:6" s="85" customFormat="1" ht="15.6" x14ac:dyDescent="0.3">
      <c r="A2061" s="90"/>
      <c r="E2061" s="90"/>
      <c r="F2061" s="90"/>
    </row>
    <row r="2062" spans="1:6" s="85" customFormat="1" ht="15.6" x14ac:dyDescent="0.3">
      <c r="A2062" s="90"/>
      <c r="E2062" s="90"/>
      <c r="F2062" s="90"/>
    </row>
    <row r="2063" spans="1:6" s="85" customFormat="1" ht="15.6" x14ac:dyDescent="0.3">
      <c r="A2063" s="90"/>
      <c r="E2063" s="90"/>
      <c r="F2063" s="90"/>
    </row>
    <row r="2064" spans="1:6" s="85" customFormat="1" ht="15.6" x14ac:dyDescent="0.3">
      <c r="A2064" s="90"/>
      <c r="E2064" s="90"/>
      <c r="F2064" s="90"/>
    </row>
    <row r="2065" spans="1:6" s="85" customFormat="1" ht="15.6" x14ac:dyDescent="0.3">
      <c r="A2065" s="90"/>
      <c r="E2065" s="90"/>
      <c r="F2065" s="90"/>
    </row>
    <row r="2066" spans="1:6" s="85" customFormat="1" ht="15.6" x14ac:dyDescent="0.3">
      <c r="A2066" s="90"/>
      <c r="E2066" s="90"/>
      <c r="F2066" s="90"/>
    </row>
    <row r="2067" spans="1:6" s="85" customFormat="1" ht="15.6" x14ac:dyDescent="0.3">
      <c r="A2067" s="90"/>
      <c r="E2067" s="90"/>
      <c r="F2067" s="90"/>
    </row>
    <row r="2068" spans="1:6" s="85" customFormat="1" ht="15.6" x14ac:dyDescent="0.3">
      <c r="A2068" s="90"/>
      <c r="E2068" s="90"/>
      <c r="F2068" s="90"/>
    </row>
    <row r="2069" spans="1:6" s="85" customFormat="1" ht="15.6" x14ac:dyDescent="0.3">
      <c r="A2069" s="90"/>
      <c r="E2069" s="90"/>
      <c r="F2069" s="90"/>
    </row>
    <row r="2070" spans="1:6" s="85" customFormat="1" ht="15.6" x14ac:dyDescent="0.3">
      <c r="A2070" s="90"/>
      <c r="E2070" s="90"/>
      <c r="F2070" s="90"/>
    </row>
    <row r="2071" spans="1:6" s="85" customFormat="1" ht="15.6" x14ac:dyDescent="0.3">
      <c r="A2071" s="90"/>
      <c r="E2071" s="90"/>
      <c r="F2071" s="90"/>
    </row>
    <row r="2072" spans="1:6" s="85" customFormat="1" ht="15.6" x14ac:dyDescent="0.3">
      <c r="A2072" s="90"/>
      <c r="E2072" s="90"/>
      <c r="F2072" s="90"/>
    </row>
    <row r="2073" spans="1:6" s="85" customFormat="1" ht="15.6" x14ac:dyDescent="0.3">
      <c r="A2073" s="90"/>
      <c r="E2073" s="90"/>
      <c r="F2073" s="90"/>
    </row>
    <row r="2074" spans="1:6" s="85" customFormat="1" ht="15.6" x14ac:dyDescent="0.3">
      <c r="A2074" s="90"/>
      <c r="E2074" s="90"/>
      <c r="F2074" s="90"/>
    </row>
    <row r="2075" spans="1:6" s="85" customFormat="1" ht="15.6" x14ac:dyDescent="0.3">
      <c r="A2075" s="90"/>
      <c r="E2075" s="90"/>
      <c r="F2075" s="90"/>
    </row>
    <row r="2076" spans="1:6" s="85" customFormat="1" ht="15.6" x14ac:dyDescent="0.3">
      <c r="A2076" s="90"/>
      <c r="E2076" s="90"/>
      <c r="F2076" s="90"/>
    </row>
    <row r="2077" spans="1:6" s="85" customFormat="1" ht="15.6" x14ac:dyDescent="0.3">
      <c r="A2077" s="90"/>
      <c r="E2077" s="90"/>
      <c r="F2077" s="90"/>
    </row>
    <row r="2078" spans="1:6" s="85" customFormat="1" ht="15.6" x14ac:dyDescent="0.3">
      <c r="A2078" s="90"/>
      <c r="E2078" s="90"/>
      <c r="F2078" s="90"/>
    </row>
    <row r="2079" spans="1:6" s="85" customFormat="1" ht="15.6" x14ac:dyDescent="0.3">
      <c r="A2079" s="90"/>
      <c r="E2079" s="90"/>
      <c r="F2079" s="90"/>
    </row>
    <row r="2080" spans="1:6" s="85" customFormat="1" ht="15.6" x14ac:dyDescent="0.3">
      <c r="A2080" s="90"/>
      <c r="E2080" s="90"/>
      <c r="F2080" s="90"/>
    </row>
    <row r="2081" spans="1:6" s="85" customFormat="1" ht="15.6" x14ac:dyDescent="0.3">
      <c r="A2081" s="90"/>
      <c r="E2081" s="90"/>
      <c r="F2081" s="90"/>
    </row>
    <row r="2082" spans="1:6" s="85" customFormat="1" ht="15.6" x14ac:dyDescent="0.3">
      <c r="A2082" s="90"/>
      <c r="E2082" s="90"/>
      <c r="F2082" s="90"/>
    </row>
    <row r="2083" spans="1:6" s="85" customFormat="1" ht="15.6" x14ac:dyDescent="0.3">
      <c r="A2083" s="90"/>
      <c r="E2083" s="90"/>
      <c r="F2083" s="90"/>
    </row>
    <row r="2084" spans="1:6" s="85" customFormat="1" ht="15.6" x14ac:dyDescent="0.3">
      <c r="A2084" s="90"/>
      <c r="E2084" s="90"/>
      <c r="F2084" s="90"/>
    </row>
    <row r="2085" spans="1:6" s="85" customFormat="1" ht="15.6" x14ac:dyDescent="0.3">
      <c r="A2085" s="90"/>
      <c r="E2085" s="90"/>
      <c r="F2085" s="90"/>
    </row>
    <row r="2086" spans="1:6" s="85" customFormat="1" ht="15.6" x14ac:dyDescent="0.3">
      <c r="A2086" s="90"/>
      <c r="E2086" s="90"/>
      <c r="F2086" s="90"/>
    </row>
    <row r="2087" spans="1:6" s="85" customFormat="1" ht="15.6" x14ac:dyDescent="0.3">
      <c r="A2087" s="90"/>
      <c r="E2087" s="90"/>
      <c r="F2087" s="90"/>
    </row>
    <row r="2088" spans="1:6" s="85" customFormat="1" ht="15.6" x14ac:dyDescent="0.3">
      <c r="A2088" s="90"/>
      <c r="E2088" s="90"/>
      <c r="F2088" s="90"/>
    </row>
    <row r="2089" spans="1:6" s="85" customFormat="1" ht="15.6" x14ac:dyDescent="0.3">
      <c r="A2089" s="90"/>
      <c r="E2089" s="90"/>
      <c r="F2089" s="90"/>
    </row>
    <row r="2090" spans="1:6" s="85" customFormat="1" ht="15.6" x14ac:dyDescent="0.3">
      <c r="A2090" s="90"/>
      <c r="E2090" s="90"/>
      <c r="F2090" s="90"/>
    </row>
    <row r="2091" spans="1:6" s="85" customFormat="1" ht="15.6" x14ac:dyDescent="0.3">
      <c r="A2091" s="90"/>
      <c r="E2091" s="90"/>
      <c r="F2091" s="90"/>
    </row>
    <row r="2092" spans="1:6" s="85" customFormat="1" ht="15.6" x14ac:dyDescent="0.3">
      <c r="A2092" s="90"/>
      <c r="E2092" s="90"/>
      <c r="F2092" s="90"/>
    </row>
    <row r="2093" spans="1:6" s="85" customFormat="1" ht="15.6" x14ac:dyDescent="0.3">
      <c r="A2093" s="90"/>
      <c r="E2093" s="90"/>
      <c r="F2093" s="90"/>
    </row>
    <row r="2094" spans="1:6" s="85" customFormat="1" ht="15.6" x14ac:dyDescent="0.3">
      <c r="A2094" s="90"/>
      <c r="E2094" s="90"/>
      <c r="F2094" s="90"/>
    </row>
    <row r="2095" spans="1:6" s="85" customFormat="1" ht="15.6" x14ac:dyDescent="0.3">
      <c r="A2095" s="90"/>
      <c r="E2095" s="90"/>
      <c r="F2095" s="90"/>
    </row>
    <row r="2096" spans="1:6" s="85" customFormat="1" ht="15.6" x14ac:dyDescent="0.3">
      <c r="A2096" s="90"/>
      <c r="E2096" s="90"/>
      <c r="F2096" s="90"/>
    </row>
    <row r="2097" spans="1:6" s="85" customFormat="1" ht="15.6" x14ac:dyDescent="0.3">
      <c r="A2097" s="90"/>
      <c r="E2097" s="90"/>
      <c r="F2097" s="90"/>
    </row>
    <row r="2098" spans="1:6" s="85" customFormat="1" ht="15.6" x14ac:dyDescent="0.3">
      <c r="A2098" s="90"/>
      <c r="E2098" s="90"/>
      <c r="F2098" s="90"/>
    </row>
    <row r="2099" spans="1:6" s="85" customFormat="1" ht="15.6" x14ac:dyDescent="0.3">
      <c r="A2099" s="90"/>
      <c r="E2099" s="90"/>
      <c r="F2099" s="90"/>
    </row>
    <row r="2100" spans="1:6" s="85" customFormat="1" ht="15.6" x14ac:dyDescent="0.3">
      <c r="A2100" s="90"/>
      <c r="E2100" s="90"/>
      <c r="F2100" s="90"/>
    </row>
    <row r="2101" spans="1:6" s="85" customFormat="1" ht="15.6" x14ac:dyDescent="0.3">
      <c r="A2101" s="90"/>
      <c r="E2101" s="90"/>
      <c r="F2101" s="90"/>
    </row>
    <row r="2102" spans="1:6" s="85" customFormat="1" ht="15.6" x14ac:dyDescent="0.3">
      <c r="A2102" s="90"/>
      <c r="E2102" s="90"/>
      <c r="F2102" s="90"/>
    </row>
    <row r="2103" spans="1:6" s="85" customFormat="1" ht="15.6" x14ac:dyDescent="0.3">
      <c r="A2103" s="90"/>
      <c r="E2103" s="90"/>
      <c r="F2103" s="90"/>
    </row>
    <row r="2104" spans="1:6" s="85" customFormat="1" ht="15.6" x14ac:dyDescent="0.3">
      <c r="A2104" s="90"/>
      <c r="E2104" s="90"/>
      <c r="F2104" s="90"/>
    </row>
    <row r="2105" spans="1:6" s="85" customFormat="1" ht="15.6" x14ac:dyDescent="0.3">
      <c r="A2105" s="90"/>
      <c r="E2105" s="90"/>
      <c r="F2105" s="90"/>
    </row>
    <row r="2106" spans="1:6" s="85" customFormat="1" ht="15.6" x14ac:dyDescent="0.3">
      <c r="A2106" s="90"/>
      <c r="E2106" s="90"/>
      <c r="F2106" s="90"/>
    </row>
    <row r="2107" spans="1:6" s="85" customFormat="1" ht="15.6" x14ac:dyDescent="0.3">
      <c r="A2107" s="90"/>
      <c r="E2107" s="90"/>
      <c r="F2107" s="90"/>
    </row>
    <row r="2108" spans="1:6" s="85" customFormat="1" ht="15.6" x14ac:dyDescent="0.3">
      <c r="A2108" s="90"/>
      <c r="E2108" s="90"/>
      <c r="F2108" s="90"/>
    </row>
    <row r="2109" spans="1:6" s="85" customFormat="1" ht="15.6" x14ac:dyDescent="0.3">
      <c r="A2109" s="90"/>
      <c r="E2109" s="90"/>
      <c r="F2109" s="90"/>
    </row>
    <row r="2110" spans="1:6" s="85" customFormat="1" ht="15.6" x14ac:dyDescent="0.3">
      <c r="A2110" s="90"/>
      <c r="E2110" s="90"/>
      <c r="F2110" s="90"/>
    </row>
    <row r="2111" spans="1:6" s="85" customFormat="1" ht="15.6" x14ac:dyDescent="0.3">
      <c r="A2111" s="90"/>
      <c r="E2111" s="90"/>
      <c r="F2111" s="90"/>
    </row>
    <row r="2112" spans="1:6" s="85" customFormat="1" ht="15.6" x14ac:dyDescent="0.3">
      <c r="A2112" s="90"/>
      <c r="E2112" s="90"/>
      <c r="F2112" s="90"/>
    </row>
    <row r="2113" spans="1:6" s="85" customFormat="1" ht="15.6" x14ac:dyDescent="0.3">
      <c r="A2113" s="90"/>
      <c r="E2113" s="90"/>
      <c r="F2113" s="90"/>
    </row>
    <row r="2114" spans="1:6" s="85" customFormat="1" ht="15.6" x14ac:dyDescent="0.3">
      <c r="A2114" s="90"/>
      <c r="E2114" s="90"/>
      <c r="F2114" s="90"/>
    </row>
    <row r="2115" spans="1:6" s="85" customFormat="1" ht="15.6" x14ac:dyDescent="0.3">
      <c r="A2115" s="90"/>
      <c r="E2115" s="90"/>
      <c r="F2115" s="90"/>
    </row>
    <row r="2116" spans="1:6" s="85" customFormat="1" ht="15.6" x14ac:dyDescent="0.3">
      <c r="A2116" s="90"/>
      <c r="E2116" s="90"/>
      <c r="F2116" s="90"/>
    </row>
    <row r="2117" spans="1:6" s="85" customFormat="1" ht="15.6" x14ac:dyDescent="0.3">
      <c r="A2117" s="90"/>
      <c r="E2117" s="90"/>
      <c r="F2117" s="90"/>
    </row>
    <row r="2118" spans="1:6" s="85" customFormat="1" ht="15.6" x14ac:dyDescent="0.3">
      <c r="A2118" s="90"/>
      <c r="E2118" s="90"/>
      <c r="F2118" s="90"/>
    </row>
    <row r="2119" spans="1:6" s="85" customFormat="1" ht="15.6" x14ac:dyDescent="0.3">
      <c r="A2119" s="90"/>
      <c r="E2119" s="90"/>
      <c r="F2119" s="90"/>
    </row>
    <row r="2120" spans="1:6" s="85" customFormat="1" ht="15.6" x14ac:dyDescent="0.3">
      <c r="A2120" s="90"/>
      <c r="E2120" s="90"/>
      <c r="F2120" s="90"/>
    </row>
    <row r="2121" spans="1:6" s="85" customFormat="1" ht="15.6" x14ac:dyDescent="0.3">
      <c r="A2121" s="90"/>
      <c r="E2121" s="90"/>
      <c r="F2121" s="90"/>
    </row>
    <row r="2122" spans="1:6" s="85" customFormat="1" ht="15.6" x14ac:dyDescent="0.3">
      <c r="A2122" s="90"/>
      <c r="E2122" s="90"/>
      <c r="F2122" s="90"/>
    </row>
    <row r="2123" spans="1:6" s="85" customFormat="1" ht="15.6" x14ac:dyDescent="0.3">
      <c r="A2123" s="90"/>
      <c r="E2123" s="90"/>
      <c r="F2123" s="90"/>
    </row>
    <row r="2124" spans="1:6" s="85" customFormat="1" ht="15.6" x14ac:dyDescent="0.3">
      <c r="A2124" s="90"/>
      <c r="E2124" s="90"/>
      <c r="F2124" s="90"/>
    </row>
    <row r="2125" spans="1:6" s="85" customFormat="1" ht="15.6" x14ac:dyDescent="0.3">
      <c r="A2125" s="90"/>
      <c r="E2125" s="90"/>
      <c r="F2125" s="90"/>
    </row>
    <row r="2126" spans="1:6" s="85" customFormat="1" ht="15.6" x14ac:dyDescent="0.3">
      <c r="A2126" s="90"/>
      <c r="E2126" s="90"/>
      <c r="F2126" s="90"/>
    </row>
    <row r="2127" spans="1:6" s="85" customFormat="1" ht="15.6" x14ac:dyDescent="0.3">
      <c r="A2127" s="90"/>
      <c r="E2127" s="90"/>
      <c r="F2127" s="90"/>
    </row>
    <row r="2128" spans="1:6" s="85" customFormat="1" ht="15.6" x14ac:dyDescent="0.3">
      <c r="A2128" s="90"/>
      <c r="E2128" s="90"/>
      <c r="F2128" s="90"/>
    </row>
    <row r="2129" spans="1:6" s="85" customFormat="1" ht="15.6" x14ac:dyDescent="0.3">
      <c r="A2129" s="90"/>
      <c r="E2129" s="90"/>
      <c r="F2129" s="90"/>
    </row>
    <row r="2130" spans="1:6" s="85" customFormat="1" ht="15.6" x14ac:dyDescent="0.3">
      <c r="A2130" s="90"/>
      <c r="E2130" s="90"/>
      <c r="F2130" s="90"/>
    </row>
    <row r="2131" spans="1:6" s="85" customFormat="1" ht="15.6" x14ac:dyDescent="0.3">
      <c r="A2131" s="90"/>
      <c r="E2131" s="90"/>
      <c r="F2131" s="90"/>
    </row>
    <row r="2132" spans="1:6" s="85" customFormat="1" ht="15.6" x14ac:dyDescent="0.3">
      <c r="A2132" s="90"/>
      <c r="E2132" s="90"/>
      <c r="F2132" s="90"/>
    </row>
    <row r="2133" spans="1:6" s="85" customFormat="1" ht="15.6" x14ac:dyDescent="0.3">
      <c r="A2133" s="90"/>
      <c r="E2133" s="90"/>
      <c r="F2133" s="90"/>
    </row>
    <row r="2134" spans="1:6" s="85" customFormat="1" ht="15.6" x14ac:dyDescent="0.3">
      <c r="A2134" s="90"/>
      <c r="E2134" s="90"/>
      <c r="F2134" s="90"/>
    </row>
    <row r="2135" spans="1:6" s="85" customFormat="1" ht="15.6" x14ac:dyDescent="0.3">
      <c r="A2135" s="90"/>
      <c r="E2135" s="90"/>
      <c r="F2135" s="90"/>
    </row>
    <row r="2136" spans="1:6" s="85" customFormat="1" ht="15.6" x14ac:dyDescent="0.3">
      <c r="A2136" s="90"/>
      <c r="E2136" s="90"/>
      <c r="F2136" s="90"/>
    </row>
    <row r="2137" spans="1:6" s="85" customFormat="1" ht="15.6" x14ac:dyDescent="0.3">
      <c r="A2137" s="90"/>
      <c r="E2137" s="90"/>
      <c r="F2137" s="90"/>
    </row>
    <row r="2138" spans="1:6" s="85" customFormat="1" ht="15.6" x14ac:dyDescent="0.3">
      <c r="A2138" s="90"/>
      <c r="E2138" s="90"/>
      <c r="F2138" s="90"/>
    </row>
    <row r="2139" spans="1:6" s="85" customFormat="1" ht="15.6" x14ac:dyDescent="0.3">
      <c r="A2139" s="90"/>
      <c r="E2139" s="90"/>
      <c r="F2139" s="90"/>
    </row>
    <row r="2140" spans="1:6" s="85" customFormat="1" ht="15.6" x14ac:dyDescent="0.3">
      <c r="A2140" s="90"/>
      <c r="E2140" s="90"/>
      <c r="F2140" s="90"/>
    </row>
    <row r="2141" spans="1:6" s="85" customFormat="1" ht="15.6" x14ac:dyDescent="0.3">
      <c r="A2141" s="90"/>
      <c r="E2141" s="90"/>
      <c r="F2141" s="90"/>
    </row>
    <row r="2142" spans="1:6" s="85" customFormat="1" ht="15.6" x14ac:dyDescent="0.3">
      <c r="A2142" s="90"/>
      <c r="E2142" s="90"/>
      <c r="F2142" s="90"/>
    </row>
    <row r="2143" spans="1:6" s="85" customFormat="1" ht="15.6" x14ac:dyDescent="0.3">
      <c r="A2143" s="90"/>
      <c r="E2143" s="90"/>
      <c r="F2143" s="90"/>
    </row>
    <row r="2144" spans="1:6" s="85" customFormat="1" ht="15.6" x14ac:dyDescent="0.3">
      <c r="A2144" s="90"/>
      <c r="E2144" s="90"/>
      <c r="F2144" s="90"/>
    </row>
    <row r="2145" spans="1:6" s="85" customFormat="1" ht="15.6" x14ac:dyDescent="0.3">
      <c r="A2145" s="90"/>
      <c r="E2145" s="90"/>
      <c r="F2145" s="90"/>
    </row>
    <row r="2146" spans="1:6" s="85" customFormat="1" ht="15.6" x14ac:dyDescent="0.3">
      <c r="A2146" s="90"/>
      <c r="E2146" s="90"/>
      <c r="F2146" s="90"/>
    </row>
    <row r="2147" spans="1:6" s="85" customFormat="1" ht="15.6" x14ac:dyDescent="0.3">
      <c r="A2147" s="90"/>
      <c r="E2147" s="90"/>
      <c r="F2147" s="90"/>
    </row>
    <row r="2148" spans="1:6" s="85" customFormat="1" ht="15.6" x14ac:dyDescent="0.3">
      <c r="A2148" s="90"/>
      <c r="E2148" s="90"/>
      <c r="F2148" s="90"/>
    </row>
    <row r="2149" spans="1:6" s="85" customFormat="1" ht="15.6" x14ac:dyDescent="0.3">
      <c r="A2149" s="90"/>
      <c r="E2149" s="90"/>
      <c r="F2149" s="90"/>
    </row>
    <row r="2150" spans="1:6" s="85" customFormat="1" ht="15.6" x14ac:dyDescent="0.3">
      <c r="A2150" s="90"/>
      <c r="E2150" s="90"/>
      <c r="F2150" s="90"/>
    </row>
    <row r="2151" spans="1:6" s="85" customFormat="1" ht="15.6" x14ac:dyDescent="0.3">
      <c r="A2151" s="90"/>
      <c r="E2151" s="90"/>
      <c r="F2151" s="90"/>
    </row>
    <row r="2152" spans="1:6" s="85" customFormat="1" ht="15.6" x14ac:dyDescent="0.3">
      <c r="A2152" s="90"/>
      <c r="E2152" s="90"/>
      <c r="F2152" s="90"/>
    </row>
    <row r="2153" spans="1:6" s="85" customFormat="1" ht="15.6" x14ac:dyDescent="0.3">
      <c r="A2153" s="90"/>
      <c r="E2153" s="90"/>
      <c r="F2153" s="90"/>
    </row>
    <row r="2154" spans="1:6" s="85" customFormat="1" ht="15.6" x14ac:dyDescent="0.3">
      <c r="A2154" s="90"/>
      <c r="E2154" s="90"/>
      <c r="F2154" s="90"/>
    </row>
    <row r="2155" spans="1:6" s="85" customFormat="1" ht="15.6" x14ac:dyDescent="0.3">
      <c r="A2155" s="90"/>
      <c r="E2155" s="90"/>
      <c r="F2155" s="90"/>
    </row>
    <row r="2156" spans="1:6" s="85" customFormat="1" ht="15.6" x14ac:dyDescent="0.3">
      <c r="A2156" s="90"/>
      <c r="E2156" s="90"/>
      <c r="F2156" s="90"/>
    </row>
    <row r="2157" spans="1:6" s="85" customFormat="1" ht="15.6" x14ac:dyDescent="0.3">
      <c r="A2157" s="90"/>
      <c r="E2157" s="90"/>
      <c r="F2157" s="90"/>
    </row>
    <row r="2158" spans="1:6" s="85" customFormat="1" ht="15.6" x14ac:dyDescent="0.3">
      <c r="A2158" s="90"/>
      <c r="E2158" s="90"/>
      <c r="F2158" s="90"/>
    </row>
    <row r="2159" spans="1:6" s="85" customFormat="1" ht="15.6" x14ac:dyDescent="0.3">
      <c r="A2159" s="90"/>
      <c r="E2159" s="90"/>
      <c r="F2159" s="90"/>
    </row>
    <row r="2160" spans="1:6" s="85" customFormat="1" ht="15.6" x14ac:dyDescent="0.3">
      <c r="A2160" s="90"/>
      <c r="E2160" s="90"/>
      <c r="F2160" s="90"/>
    </row>
    <row r="2161" spans="1:6" s="85" customFormat="1" ht="15.6" x14ac:dyDescent="0.3">
      <c r="A2161" s="90"/>
      <c r="E2161" s="90"/>
      <c r="F2161" s="90"/>
    </row>
    <row r="2162" spans="1:6" s="85" customFormat="1" ht="15.6" x14ac:dyDescent="0.3">
      <c r="A2162" s="90"/>
      <c r="E2162" s="90"/>
      <c r="F2162" s="90"/>
    </row>
    <row r="2163" spans="1:6" s="85" customFormat="1" ht="15.6" x14ac:dyDescent="0.3">
      <c r="A2163" s="90"/>
      <c r="E2163" s="90"/>
      <c r="F2163" s="90"/>
    </row>
    <row r="2164" spans="1:6" s="85" customFormat="1" ht="15.6" x14ac:dyDescent="0.3">
      <c r="A2164" s="90"/>
      <c r="E2164" s="90"/>
      <c r="F2164" s="90"/>
    </row>
    <row r="2165" spans="1:6" s="85" customFormat="1" ht="15.6" x14ac:dyDescent="0.3">
      <c r="A2165" s="90"/>
      <c r="E2165" s="90"/>
      <c r="F2165" s="90"/>
    </row>
    <row r="2166" spans="1:6" s="85" customFormat="1" ht="15.6" x14ac:dyDescent="0.3">
      <c r="A2166" s="90"/>
      <c r="E2166" s="90"/>
      <c r="F2166" s="90"/>
    </row>
    <row r="2167" spans="1:6" s="85" customFormat="1" ht="15.6" x14ac:dyDescent="0.3">
      <c r="A2167" s="90"/>
      <c r="E2167" s="90"/>
      <c r="F2167" s="90"/>
    </row>
    <row r="2168" spans="1:6" s="85" customFormat="1" ht="15.6" x14ac:dyDescent="0.3">
      <c r="A2168" s="90"/>
      <c r="E2168" s="90"/>
      <c r="F2168" s="90"/>
    </row>
    <row r="2169" spans="1:6" s="85" customFormat="1" ht="15.6" x14ac:dyDescent="0.3">
      <c r="A2169" s="90"/>
      <c r="E2169" s="90"/>
      <c r="F2169" s="90"/>
    </row>
    <row r="2170" spans="1:6" s="85" customFormat="1" ht="15.6" x14ac:dyDescent="0.3">
      <c r="A2170" s="90"/>
      <c r="E2170" s="90"/>
      <c r="F2170" s="90"/>
    </row>
    <row r="2171" spans="1:6" s="85" customFormat="1" ht="15.6" x14ac:dyDescent="0.3">
      <c r="A2171" s="90"/>
      <c r="E2171" s="90"/>
      <c r="F2171" s="90"/>
    </row>
    <row r="2172" spans="1:6" s="85" customFormat="1" ht="15.6" x14ac:dyDescent="0.3">
      <c r="A2172" s="90"/>
      <c r="E2172" s="90"/>
      <c r="F2172" s="90"/>
    </row>
    <row r="2173" spans="1:6" s="85" customFormat="1" ht="15.6" x14ac:dyDescent="0.3">
      <c r="A2173" s="90"/>
      <c r="E2173" s="90"/>
      <c r="F2173" s="90"/>
    </row>
    <row r="2174" spans="1:6" s="85" customFormat="1" ht="15.6" x14ac:dyDescent="0.3">
      <c r="A2174" s="90"/>
      <c r="E2174" s="90"/>
      <c r="F2174" s="90"/>
    </row>
    <row r="2175" spans="1:6" s="85" customFormat="1" ht="15.6" x14ac:dyDescent="0.3">
      <c r="A2175" s="90"/>
      <c r="E2175" s="90"/>
      <c r="F2175" s="90"/>
    </row>
    <row r="2176" spans="1:6" s="85" customFormat="1" ht="15.6" x14ac:dyDescent="0.3">
      <c r="A2176" s="90"/>
      <c r="E2176" s="90"/>
      <c r="F2176" s="90"/>
    </row>
    <row r="2177" spans="1:6" s="85" customFormat="1" ht="15.6" x14ac:dyDescent="0.3">
      <c r="A2177" s="90"/>
      <c r="E2177" s="90"/>
      <c r="F2177" s="90"/>
    </row>
    <row r="2178" spans="1:6" s="85" customFormat="1" ht="15.6" x14ac:dyDescent="0.3">
      <c r="A2178" s="90"/>
      <c r="E2178" s="90"/>
      <c r="F2178" s="90"/>
    </row>
    <row r="2179" spans="1:6" s="85" customFormat="1" ht="15.6" x14ac:dyDescent="0.3">
      <c r="A2179" s="90"/>
      <c r="E2179" s="90"/>
      <c r="F2179" s="90"/>
    </row>
    <row r="2180" spans="1:6" s="85" customFormat="1" ht="15.6" x14ac:dyDescent="0.3">
      <c r="A2180" s="90"/>
      <c r="E2180" s="90"/>
      <c r="F2180" s="90"/>
    </row>
    <row r="2181" spans="1:6" s="85" customFormat="1" ht="15.6" x14ac:dyDescent="0.3">
      <c r="A2181" s="90"/>
      <c r="E2181" s="90"/>
      <c r="F2181" s="90"/>
    </row>
    <row r="2182" spans="1:6" s="85" customFormat="1" ht="15.6" x14ac:dyDescent="0.3">
      <c r="A2182" s="90"/>
      <c r="E2182" s="90"/>
      <c r="F2182" s="90"/>
    </row>
    <row r="2183" spans="1:6" s="85" customFormat="1" ht="15.6" x14ac:dyDescent="0.3">
      <c r="A2183" s="90"/>
      <c r="E2183" s="90"/>
      <c r="F2183" s="90"/>
    </row>
    <row r="2184" spans="1:6" s="85" customFormat="1" ht="15.6" x14ac:dyDescent="0.3">
      <c r="A2184" s="90"/>
      <c r="E2184" s="90"/>
      <c r="F2184" s="90"/>
    </row>
    <row r="2185" spans="1:6" s="85" customFormat="1" ht="15.6" x14ac:dyDescent="0.3">
      <c r="A2185" s="90"/>
      <c r="E2185" s="90"/>
      <c r="F2185" s="90"/>
    </row>
    <row r="2186" spans="1:6" s="85" customFormat="1" ht="15.6" x14ac:dyDescent="0.3">
      <c r="A2186" s="90"/>
      <c r="E2186" s="90"/>
      <c r="F2186" s="90"/>
    </row>
    <row r="2187" spans="1:6" s="85" customFormat="1" ht="15.6" x14ac:dyDescent="0.3">
      <c r="A2187" s="90"/>
      <c r="E2187" s="90"/>
      <c r="F2187" s="90"/>
    </row>
    <row r="2188" spans="1:6" s="85" customFormat="1" ht="15.6" x14ac:dyDescent="0.3">
      <c r="A2188" s="90"/>
      <c r="E2188" s="90"/>
      <c r="F2188" s="90"/>
    </row>
    <row r="2189" spans="1:6" s="85" customFormat="1" ht="15.6" x14ac:dyDescent="0.3">
      <c r="A2189" s="90"/>
      <c r="E2189" s="90"/>
      <c r="F2189" s="90"/>
    </row>
    <row r="2190" spans="1:6" s="85" customFormat="1" ht="15.6" x14ac:dyDescent="0.3">
      <c r="A2190" s="90"/>
      <c r="E2190" s="90"/>
      <c r="F2190" s="90"/>
    </row>
    <row r="2191" spans="1:6" s="85" customFormat="1" ht="15.6" x14ac:dyDescent="0.3">
      <c r="A2191" s="90"/>
      <c r="E2191" s="90"/>
      <c r="F2191" s="90"/>
    </row>
    <row r="2192" spans="1:6" s="85" customFormat="1" ht="15.6" x14ac:dyDescent="0.3">
      <c r="A2192" s="90"/>
      <c r="E2192" s="90"/>
      <c r="F2192" s="90"/>
    </row>
    <row r="2193" spans="1:6" s="85" customFormat="1" ht="15.6" x14ac:dyDescent="0.3">
      <c r="A2193" s="90"/>
      <c r="E2193" s="90"/>
      <c r="F2193" s="90"/>
    </row>
    <row r="2194" spans="1:6" s="85" customFormat="1" ht="15.6" x14ac:dyDescent="0.3">
      <c r="A2194" s="90"/>
      <c r="E2194" s="90"/>
      <c r="F2194" s="90"/>
    </row>
    <row r="2195" spans="1:6" s="85" customFormat="1" ht="15.6" x14ac:dyDescent="0.3">
      <c r="A2195" s="90"/>
      <c r="E2195" s="90"/>
      <c r="F2195" s="90"/>
    </row>
    <row r="2196" spans="1:6" s="85" customFormat="1" ht="15.6" x14ac:dyDescent="0.3">
      <c r="A2196" s="90"/>
      <c r="E2196" s="90"/>
      <c r="F2196" s="90"/>
    </row>
    <row r="2197" spans="1:6" s="85" customFormat="1" ht="15.6" x14ac:dyDescent="0.3">
      <c r="A2197" s="90"/>
      <c r="E2197" s="90"/>
      <c r="F2197" s="90"/>
    </row>
    <row r="2198" spans="1:6" s="85" customFormat="1" ht="15.6" x14ac:dyDescent="0.3">
      <c r="A2198" s="90"/>
      <c r="E2198" s="90"/>
      <c r="F2198" s="90"/>
    </row>
    <row r="2199" spans="1:6" s="85" customFormat="1" ht="15.6" x14ac:dyDescent="0.3">
      <c r="A2199" s="90"/>
      <c r="E2199" s="90"/>
      <c r="F2199" s="90"/>
    </row>
    <row r="2200" spans="1:6" s="85" customFormat="1" ht="15.6" x14ac:dyDescent="0.3">
      <c r="A2200" s="90"/>
      <c r="E2200" s="90"/>
      <c r="F2200" s="90"/>
    </row>
    <row r="2201" spans="1:6" s="85" customFormat="1" ht="15.6" x14ac:dyDescent="0.3">
      <c r="A2201" s="90"/>
      <c r="E2201" s="90"/>
      <c r="F2201" s="90"/>
    </row>
    <row r="2202" spans="1:6" s="85" customFormat="1" ht="15.6" x14ac:dyDescent="0.3">
      <c r="A2202" s="90"/>
      <c r="E2202" s="90"/>
      <c r="F2202" s="90"/>
    </row>
    <row r="2203" spans="1:6" s="85" customFormat="1" ht="15.6" x14ac:dyDescent="0.3">
      <c r="A2203" s="90"/>
      <c r="E2203" s="90"/>
      <c r="F2203" s="90"/>
    </row>
    <row r="2204" spans="1:6" s="85" customFormat="1" ht="15.6" x14ac:dyDescent="0.3">
      <c r="A2204" s="90"/>
      <c r="E2204" s="90"/>
      <c r="F2204" s="90"/>
    </row>
    <row r="2205" spans="1:6" s="85" customFormat="1" ht="15.6" x14ac:dyDescent="0.3">
      <c r="A2205" s="90"/>
      <c r="E2205" s="90"/>
      <c r="F2205" s="90"/>
    </row>
    <row r="2206" spans="1:6" s="85" customFormat="1" ht="15.6" x14ac:dyDescent="0.3">
      <c r="A2206" s="90"/>
      <c r="E2206" s="90"/>
      <c r="F2206" s="90"/>
    </row>
    <row r="2207" spans="1:6" s="85" customFormat="1" ht="15.6" x14ac:dyDescent="0.3">
      <c r="A2207" s="90"/>
      <c r="E2207" s="90"/>
      <c r="F2207" s="90"/>
    </row>
    <row r="2208" spans="1:6" s="85" customFormat="1" ht="15.6" x14ac:dyDescent="0.3">
      <c r="A2208" s="90"/>
      <c r="E2208" s="90"/>
      <c r="F2208" s="90"/>
    </row>
    <row r="2209" spans="1:6" s="85" customFormat="1" ht="15.6" x14ac:dyDescent="0.3">
      <c r="A2209" s="90"/>
      <c r="E2209" s="90"/>
      <c r="F2209" s="90"/>
    </row>
    <row r="2210" spans="1:6" s="85" customFormat="1" ht="15.6" x14ac:dyDescent="0.3">
      <c r="A2210" s="90"/>
      <c r="E2210" s="90"/>
      <c r="F2210" s="90"/>
    </row>
    <row r="2211" spans="1:6" s="85" customFormat="1" ht="15.6" x14ac:dyDescent="0.3">
      <c r="A2211" s="90"/>
      <c r="E2211" s="90"/>
      <c r="F2211" s="90"/>
    </row>
    <row r="2212" spans="1:6" s="85" customFormat="1" ht="15.6" x14ac:dyDescent="0.3">
      <c r="A2212" s="90"/>
      <c r="E2212" s="90"/>
      <c r="F2212" s="90"/>
    </row>
    <row r="2213" spans="1:6" s="85" customFormat="1" ht="15.6" x14ac:dyDescent="0.3">
      <c r="A2213" s="90"/>
      <c r="E2213" s="90"/>
      <c r="F2213" s="90"/>
    </row>
    <row r="2214" spans="1:6" s="85" customFormat="1" ht="15.6" x14ac:dyDescent="0.3">
      <c r="A2214" s="90"/>
      <c r="E2214" s="90"/>
      <c r="F2214" s="90"/>
    </row>
    <row r="2215" spans="1:6" s="85" customFormat="1" ht="15.6" x14ac:dyDescent="0.3">
      <c r="A2215" s="90"/>
      <c r="E2215" s="90"/>
      <c r="F2215" s="90"/>
    </row>
    <row r="2216" spans="1:6" s="85" customFormat="1" ht="15.6" x14ac:dyDescent="0.3">
      <c r="A2216" s="90"/>
      <c r="E2216" s="90"/>
      <c r="F2216" s="90"/>
    </row>
    <row r="2217" spans="1:6" s="85" customFormat="1" ht="15.6" x14ac:dyDescent="0.3">
      <c r="A2217" s="90"/>
      <c r="E2217" s="90"/>
      <c r="F2217" s="90"/>
    </row>
    <row r="2218" spans="1:6" s="85" customFormat="1" ht="15.6" x14ac:dyDescent="0.3">
      <c r="A2218" s="90"/>
      <c r="E2218" s="90"/>
      <c r="F2218" s="90"/>
    </row>
    <row r="2219" spans="1:6" s="85" customFormat="1" ht="15.6" x14ac:dyDescent="0.3">
      <c r="A2219" s="90"/>
      <c r="E2219" s="90"/>
      <c r="F2219" s="90"/>
    </row>
    <row r="2220" spans="1:6" s="85" customFormat="1" ht="15.6" x14ac:dyDescent="0.3">
      <c r="A2220" s="90"/>
      <c r="E2220" s="90"/>
      <c r="F2220" s="90"/>
    </row>
    <row r="2221" spans="1:6" s="85" customFormat="1" ht="15.6" x14ac:dyDescent="0.3">
      <c r="A2221" s="90"/>
      <c r="E2221" s="90"/>
      <c r="F2221" s="90"/>
    </row>
    <row r="2222" spans="1:6" s="85" customFormat="1" ht="15.6" x14ac:dyDescent="0.3">
      <c r="A2222" s="90"/>
      <c r="E2222" s="90"/>
      <c r="F2222" s="90"/>
    </row>
    <row r="2223" spans="1:6" s="85" customFormat="1" ht="15.6" x14ac:dyDescent="0.3">
      <c r="A2223" s="90"/>
      <c r="E2223" s="90"/>
      <c r="F2223" s="90"/>
    </row>
    <row r="2224" spans="1:6" s="85" customFormat="1" ht="15.6" x14ac:dyDescent="0.3">
      <c r="A2224" s="90"/>
      <c r="E2224" s="90"/>
      <c r="F2224" s="90"/>
    </row>
    <row r="2225" spans="1:6" s="85" customFormat="1" ht="15.6" x14ac:dyDescent="0.3">
      <c r="A2225" s="90"/>
      <c r="E2225" s="90"/>
      <c r="F2225" s="90"/>
    </row>
    <row r="2226" spans="1:6" s="85" customFormat="1" ht="15.6" x14ac:dyDescent="0.3">
      <c r="A2226" s="90"/>
      <c r="E2226" s="90"/>
      <c r="F2226" s="90"/>
    </row>
    <row r="2227" spans="1:6" s="85" customFormat="1" ht="15.6" x14ac:dyDescent="0.3">
      <c r="A2227" s="90"/>
      <c r="E2227" s="90"/>
      <c r="F2227" s="90"/>
    </row>
    <row r="2228" spans="1:6" s="85" customFormat="1" ht="15.6" x14ac:dyDescent="0.3">
      <c r="A2228" s="90"/>
      <c r="E2228" s="90"/>
      <c r="F2228" s="90"/>
    </row>
    <row r="2229" spans="1:6" s="85" customFormat="1" ht="15.6" x14ac:dyDescent="0.3">
      <c r="A2229" s="90"/>
      <c r="E2229" s="90"/>
      <c r="F2229" s="90"/>
    </row>
    <row r="2230" spans="1:6" s="85" customFormat="1" ht="15.6" x14ac:dyDescent="0.3">
      <c r="A2230" s="90"/>
      <c r="E2230" s="90"/>
      <c r="F2230" s="90"/>
    </row>
    <row r="2231" spans="1:6" s="85" customFormat="1" ht="15.6" x14ac:dyDescent="0.3">
      <c r="A2231" s="90"/>
      <c r="E2231" s="90"/>
      <c r="F2231" s="90"/>
    </row>
    <row r="2232" spans="1:6" s="85" customFormat="1" ht="15.6" x14ac:dyDescent="0.3">
      <c r="A2232" s="90"/>
      <c r="E2232" s="90"/>
      <c r="F2232" s="90"/>
    </row>
    <row r="2233" spans="1:6" s="85" customFormat="1" ht="15.6" x14ac:dyDescent="0.3">
      <c r="A2233" s="90"/>
      <c r="E2233" s="90"/>
      <c r="F2233" s="90"/>
    </row>
    <row r="2234" spans="1:6" s="85" customFormat="1" ht="15.6" x14ac:dyDescent="0.3">
      <c r="A2234" s="90"/>
      <c r="E2234" s="90"/>
      <c r="F2234" s="90"/>
    </row>
    <row r="2235" spans="1:6" s="85" customFormat="1" ht="15.6" x14ac:dyDescent="0.3">
      <c r="A2235" s="90"/>
      <c r="E2235" s="90"/>
      <c r="F2235" s="90"/>
    </row>
    <row r="2236" spans="1:6" s="85" customFormat="1" ht="15.6" x14ac:dyDescent="0.3">
      <c r="A2236" s="90"/>
      <c r="E2236" s="90"/>
      <c r="F2236" s="90"/>
    </row>
    <row r="2237" spans="1:6" s="85" customFormat="1" ht="15.6" x14ac:dyDescent="0.3">
      <c r="A2237" s="90"/>
      <c r="E2237" s="90"/>
      <c r="F2237" s="90"/>
    </row>
    <row r="2238" spans="1:6" s="85" customFormat="1" ht="15.6" x14ac:dyDescent="0.3">
      <c r="A2238" s="90"/>
      <c r="E2238" s="90"/>
      <c r="F2238" s="90"/>
    </row>
    <row r="2239" spans="1:6" s="85" customFormat="1" ht="15.6" x14ac:dyDescent="0.3">
      <c r="A2239" s="90"/>
      <c r="E2239" s="90"/>
      <c r="F2239" s="90"/>
    </row>
    <row r="2240" spans="1:6" s="85" customFormat="1" ht="15.6" x14ac:dyDescent="0.3">
      <c r="A2240" s="90"/>
      <c r="E2240" s="90"/>
      <c r="F2240" s="90"/>
    </row>
    <row r="2241" spans="1:6" s="85" customFormat="1" ht="15.6" x14ac:dyDescent="0.3">
      <c r="A2241" s="90"/>
      <c r="E2241" s="90"/>
      <c r="F2241" s="90"/>
    </row>
    <row r="2242" spans="1:6" s="85" customFormat="1" ht="15.6" x14ac:dyDescent="0.3">
      <c r="A2242" s="90"/>
      <c r="E2242" s="90"/>
      <c r="F2242" s="90"/>
    </row>
    <row r="2243" spans="1:6" s="85" customFormat="1" ht="15.6" x14ac:dyDescent="0.3">
      <c r="A2243" s="90"/>
      <c r="E2243" s="90"/>
      <c r="F2243" s="90"/>
    </row>
    <row r="2244" spans="1:6" s="85" customFormat="1" ht="15.6" x14ac:dyDescent="0.3">
      <c r="A2244" s="90"/>
      <c r="E2244" s="90"/>
      <c r="F2244" s="90"/>
    </row>
    <row r="2245" spans="1:6" s="85" customFormat="1" ht="15.6" x14ac:dyDescent="0.3">
      <c r="A2245" s="90"/>
      <c r="E2245" s="90"/>
      <c r="F2245" s="90"/>
    </row>
    <row r="2246" spans="1:6" s="85" customFormat="1" ht="15.6" x14ac:dyDescent="0.3">
      <c r="A2246" s="90"/>
      <c r="E2246" s="90"/>
      <c r="F2246" s="90"/>
    </row>
    <row r="2247" spans="1:6" s="85" customFormat="1" ht="15.6" x14ac:dyDescent="0.3">
      <c r="A2247" s="90"/>
      <c r="E2247" s="90"/>
      <c r="F2247" s="90"/>
    </row>
    <row r="2248" spans="1:6" s="85" customFormat="1" ht="15.6" x14ac:dyDescent="0.3">
      <c r="A2248" s="90"/>
      <c r="E2248" s="90"/>
      <c r="F2248" s="90"/>
    </row>
    <row r="2249" spans="1:6" s="85" customFormat="1" ht="15.6" x14ac:dyDescent="0.3">
      <c r="A2249" s="90"/>
      <c r="E2249" s="90"/>
      <c r="F2249" s="90"/>
    </row>
    <row r="2250" spans="1:6" s="85" customFormat="1" ht="15.6" x14ac:dyDescent="0.3">
      <c r="A2250" s="90"/>
      <c r="E2250" s="90"/>
      <c r="F2250" s="90"/>
    </row>
    <row r="2251" spans="1:6" s="85" customFormat="1" ht="15.6" x14ac:dyDescent="0.3">
      <c r="A2251" s="90"/>
      <c r="E2251" s="90"/>
      <c r="F2251" s="90"/>
    </row>
    <row r="2252" spans="1:6" s="85" customFormat="1" ht="15.6" x14ac:dyDescent="0.3">
      <c r="A2252" s="90"/>
      <c r="E2252" s="90"/>
      <c r="F2252" s="90"/>
    </row>
    <row r="2253" spans="1:6" s="85" customFormat="1" ht="15.6" x14ac:dyDescent="0.3">
      <c r="A2253" s="90"/>
      <c r="E2253" s="90"/>
      <c r="F2253" s="90"/>
    </row>
    <row r="2254" spans="1:6" s="85" customFormat="1" ht="15.6" x14ac:dyDescent="0.3">
      <c r="A2254" s="90"/>
      <c r="E2254" s="90"/>
      <c r="F2254" s="90"/>
    </row>
    <row r="2255" spans="1:6" s="85" customFormat="1" ht="15.6" x14ac:dyDescent="0.3">
      <c r="A2255" s="90"/>
      <c r="E2255" s="90"/>
      <c r="F2255" s="90"/>
    </row>
    <row r="2256" spans="1:6" s="85" customFormat="1" ht="15.6" x14ac:dyDescent="0.3">
      <c r="A2256" s="90"/>
      <c r="E2256" s="90"/>
      <c r="F2256" s="90"/>
    </row>
    <row r="2257" spans="1:6" s="85" customFormat="1" ht="15.6" x14ac:dyDescent="0.3">
      <c r="A2257" s="90"/>
      <c r="E2257" s="90"/>
      <c r="F2257" s="90"/>
    </row>
    <row r="2258" spans="1:6" s="85" customFormat="1" ht="15.6" x14ac:dyDescent="0.3">
      <c r="A2258" s="90"/>
      <c r="E2258" s="90"/>
      <c r="F2258" s="90"/>
    </row>
    <row r="2259" spans="1:6" s="85" customFormat="1" ht="15.6" x14ac:dyDescent="0.3">
      <c r="A2259" s="90"/>
      <c r="E2259" s="90"/>
      <c r="F2259" s="90"/>
    </row>
    <row r="2260" spans="1:6" s="85" customFormat="1" ht="15.6" x14ac:dyDescent="0.3">
      <c r="A2260" s="90"/>
      <c r="E2260" s="90"/>
      <c r="F2260" s="90"/>
    </row>
    <row r="2261" spans="1:6" s="85" customFormat="1" ht="15.6" x14ac:dyDescent="0.3">
      <c r="A2261" s="90"/>
      <c r="E2261" s="90"/>
      <c r="F2261" s="90"/>
    </row>
    <row r="2262" spans="1:6" s="85" customFormat="1" ht="15.6" x14ac:dyDescent="0.3">
      <c r="A2262" s="90"/>
      <c r="E2262" s="90"/>
      <c r="F2262" s="90"/>
    </row>
    <row r="2263" spans="1:6" s="85" customFormat="1" ht="15.6" x14ac:dyDescent="0.3">
      <c r="A2263" s="90"/>
      <c r="E2263" s="90"/>
      <c r="F2263" s="90"/>
    </row>
    <row r="2264" spans="1:6" s="85" customFormat="1" ht="15.6" x14ac:dyDescent="0.3">
      <c r="A2264" s="90"/>
      <c r="E2264" s="90"/>
      <c r="F2264" s="90"/>
    </row>
    <row r="2265" spans="1:6" s="85" customFormat="1" ht="15.6" x14ac:dyDescent="0.3">
      <c r="A2265" s="90"/>
      <c r="E2265" s="90"/>
      <c r="F2265" s="90"/>
    </row>
    <row r="2266" spans="1:6" s="85" customFormat="1" ht="15.6" x14ac:dyDescent="0.3">
      <c r="A2266" s="90"/>
      <c r="E2266" s="90"/>
      <c r="F2266" s="90"/>
    </row>
    <row r="2267" spans="1:6" s="85" customFormat="1" ht="15.6" x14ac:dyDescent="0.3">
      <c r="A2267" s="90"/>
      <c r="E2267" s="90"/>
      <c r="F2267" s="90"/>
    </row>
    <row r="2268" spans="1:6" s="85" customFormat="1" ht="15.6" x14ac:dyDescent="0.3">
      <c r="A2268" s="90"/>
      <c r="E2268" s="90"/>
      <c r="F2268" s="90"/>
    </row>
    <row r="2269" spans="1:6" s="85" customFormat="1" ht="15.6" x14ac:dyDescent="0.3">
      <c r="A2269" s="90"/>
      <c r="E2269" s="90"/>
      <c r="F2269" s="90"/>
    </row>
    <row r="2270" spans="1:6" s="85" customFormat="1" ht="15.6" x14ac:dyDescent="0.3">
      <c r="A2270" s="90"/>
      <c r="E2270" s="90"/>
      <c r="F2270" s="90"/>
    </row>
    <row r="2271" spans="1:6" s="85" customFormat="1" ht="15.6" x14ac:dyDescent="0.3">
      <c r="A2271" s="90"/>
      <c r="E2271" s="90"/>
      <c r="F2271" s="90"/>
    </row>
    <row r="2272" spans="1:6" s="85" customFormat="1" ht="15.6" x14ac:dyDescent="0.3">
      <c r="A2272" s="90"/>
      <c r="E2272" s="90"/>
      <c r="F2272" s="90"/>
    </row>
    <row r="2273" spans="1:6" s="85" customFormat="1" ht="15.6" x14ac:dyDescent="0.3">
      <c r="A2273" s="90"/>
      <c r="E2273" s="90"/>
      <c r="F2273" s="90"/>
    </row>
    <row r="2274" spans="1:6" s="85" customFormat="1" ht="15.6" x14ac:dyDescent="0.3">
      <c r="A2274" s="90"/>
      <c r="E2274" s="90"/>
      <c r="F2274" s="90"/>
    </row>
    <row r="2275" spans="1:6" s="85" customFormat="1" ht="15.6" x14ac:dyDescent="0.3">
      <c r="A2275" s="90"/>
      <c r="E2275" s="90"/>
      <c r="F2275" s="90"/>
    </row>
    <row r="2276" spans="1:6" s="85" customFormat="1" ht="15.6" x14ac:dyDescent="0.3">
      <c r="A2276" s="90"/>
      <c r="E2276" s="90"/>
      <c r="F2276" s="90"/>
    </row>
    <row r="2277" spans="1:6" s="85" customFormat="1" ht="15.6" x14ac:dyDescent="0.3">
      <c r="A2277" s="90"/>
      <c r="E2277" s="90"/>
      <c r="F2277" s="90"/>
    </row>
    <row r="2278" spans="1:6" s="85" customFormat="1" ht="15.6" x14ac:dyDescent="0.3">
      <c r="A2278" s="90"/>
      <c r="E2278" s="90"/>
      <c r="F2278" s="90"/>
    </row>
    <row r="2279" spans="1:6" s="85" customFormat="1" ht="15.6" x14ac:dyDescent="0.3">
      <c r="A2279" s="90"/>
      <c r="E2279" s="90"/>
      <c r="F2279" s="90"/>
    </row>
    <row r="2280" spans="1:6" s="85" customFormat="1" ht="15.6" x14ac:dyDescent="0.3">
      <c r="A2280" s="90"/>
      <c r="E2280" s="90"/>
      <c r="F2280" s="90"/>
    </row>
    <row r="2281" spans="1:6" s="85" customFormat="1" ht="15.6" x14ac:dyDescent="0.3">
      <c r="A2281" s="90"/>
      <c r="E2281" s="90"/>
      <c r="F2281" s="90"/>
    </row>
    <row r="2282" spans="1:6" s="85" customFormat="1" ht="15.6" x14ac:dyDescent="0.3">
      <c r="A2282" s="90"/>
      <c r="E2282" s="90"/>
      <c r="F2282" s="90"/>
    </row>
    <row r="2283" spans="1:6" s="85" customFormat="1" ht="15.6" x14ac:dyDescent="0.3">
      <c r="A2283" s="90"/>
      <c r="E2283" s="90"/>
      <c r="F2283" s="90"/>
    </row>
    <row r="2284" spans="1:6" s="85" customFormat="1" ht="15.6" x14ac:dyDescent="0.3">
      <c r="A2284" s="90"/>
      <c r="E2284" s="90"/>
      <c r="F2284" s="90"/>
    </row>
    <row r="2285" spans="1:6" s="85" customFormat="1" ht="15.6" x14ac:dyDescent="0.3">
      <c r="A2285" s="90"/>
      <c r="E2285" s="90"/>
      <c r="F2285" s="90"/>
    </row>
    <row r="2286" spans="1:6" s="85" customFormat="1" ht="15.6" x14ac:dyDescent="0.3">
      <c r="A2286" s="90"/>
      <c r="E2286" s="90"/>
      <c r="F2286" s="90"/>
    </row>
    <row r="2287" spans="1:6" s="85" customFormat="1" ht="15.6" x14ac:dyDescent="0.3">
      <c r="A2287" s="90"/>
      <c r="E2287" s="90"/>
      <c r="F2287" s="90"/>
    </row>
    <row r="2288" spans="1:6" s="85" customFormat="1" ht="15.6" x14ac:dyDescent="0.3">
      <c r="A2288" s="90"/>
      <c r="E2288" s="90"/>
      <c r="F2288" s="90"/>
    </row>
    <row r="2289" spans="1:6" s="85" customFormat="1" ht="15.6" x14ac:dyDescent="0.3">
      <c r="A2289" s="90"/>
      <c r="E2289" s="90"/>
      <c r="F2289" s="90"/>
    </row>
    <row r="2290" spans="1:6" s="85" customFormat="1" ht="15.6" x14ac:dyDescent="0.3">
      <c r="A2290" s="90"/>
      <c r="E2290" s="90"/>
      <c r="F2290" s="90"/>
    </row>
    <row r="2291" spans="1:6" s="85" customFormat="1" ht="15.6" x14ac:dyDescent="0.3">
      <c r="A2291" s="90"/>
      <c r="E2291" s="90"/>
      <c r="F2291" s="90"/>
    </row>
    <row r="2292" spans="1:6" s="85" customFormat="1" ht="15.6" x14ac:dyDescent="0.3">
      <c r="A2292" s="90"/>
      <c r="E2292" s="90"/>
      <c r="F2292" s="90"/>
    </row>
    <row r="2293" spans="1:6" s="85" customFormat="1" ht="15.6" x14ac:dyDescent="0.3">
      <c r="A2293" s="90"/>
      <c r="E2293" s="90"/>
      <c r="F2293" s="90"/>
    </row>
    <row r="2294" spans="1:6" s="85" customFormat="1" ht="15.6" x14ac:dyDescent="0.3">
      <c r="A2294" s="90"/>
      <c r="E2294" s="90"/>
      <c r="F2294" s="90"/>
    </row>
    <row r="2295" spans="1:6" s="85" customFormat="1" ht="15.6" x14ac:dyDescent="0.3">
      <c r="A2295" s="90"/>
      <c r="E2295" s="90"/>
      <c r="F2295" s="90"/>
    </row>
    <row r="2296" spans="1:6" s="85" customFormat="1" ht="15.6" x14ac:dyDescent="0.3">
      <c r="A2296" s="90"/>
      <c r="E2296" s="90"/>
      <c r="F2296" s="90"/>
    </row>
    <row r="2297" spans="1:6" s="85" customFormat="1" ht="15.6" x14ac:dyDescent="0.3">
      <c r="A2297" s="90"/>
      <c r="E2297" s="90"/>
      <c r="F2297" s="90"/>
    </row>
    <row r="2298" spans="1:6" s="85" customFormat="1" ht="15.6" x14ac:dyDescent="0.3">
      <c r="A2298" s="90"/>
      <c r="E2298" s="90"/>
      <c r="F2298" s="90"/>
    </row>
    <row r="2299" spans="1:6" s="85" customFormat="1" ht="15.6" x14ac:dyDescent="0.3">
      <c r="A2299" s="90"/>
      <c r="E2299" s="90"/>
      <c r="F2299" s="90"/>
    </row>
    <row r="2300" spans="1:6" s="85" customFormat="1" ht="15.6" x14ac:dyDescent="0.3">
      <c r="A2300" s="90"/>
      <c r="E2300" s="90"/>
      <c r="F2300" s="90"/>
    </row>
    <row r="2301" spans="1:6" s="85" customFormat="1" ht="15.6" x14ac:dyDescent="0.3">
      <c r="A2301" s="90"/>
      <c r="E2301" s="90"/>
      <c r="F2301" s="90"/>
    </row>
    <row r="2302" spans="1:6" s="85" customFormat="1" ht="15.6" x14ac:dyDescent="0.3">
      <c r="A2302" s="90"/>
      <c r="E2302" s="90"/>
      <c r="F2302" s="90"/>
    </row>
    <row r="2303" spans="1:6" s="85" customFormat="1" ht="15.6" x14ac:dyDescent="0.3">
      <c r="A2303" s="90"/>
      <c r="E2303" s="90"/>
      <c r="F2303" s="90"/>
    </row>
    <row r="2304" spans="1:6" s="85" customFormat="1" ht="15.6" x14ac:dyDescent="0.3">
      <c r="A2304" s="90"/>
      <c r="E2304" s="90"/>
      <c r="F2304" s="90"/>
    </row>
    <row r="2305" spans="1:6" s="85" customFormat="1" ht="15.6" x14ac:dyDescent="0.3">
      <c r="A2305" s="90"/>
      <c r="E2305" s="90"/>
      <c r="F2305" s="90"/>
    </row>
    <row r="2306" spans="1:6" s="85" customFormat="1" ht="15.6" x14ac:dyDescent="0.3">
      <c r="A2306" s="90"/>
      <c r="E2306" s="90"/>
      <c r="F2306" s="90"/>
    </row>
    <row r="2307" spans="1:6" s="85" customFormat="1" ht="15.6" x14ac:dyDescent="0.3">
      <c r="A2307" s="90"/>
      <c r="E2307" s="90"/>
      <c r="F2307" s="90"/>
    </row>
    <row r="2308" spans="1:6" s="85" customFormat="1" ht="15.6" x14ac:dyDescent="0.3">
      <c r="A2308" s="90"/>
      <c r="E2308" s="90"/>
      <c r="F2308" s="90"/>
    </row>
    <row r="2309" spans="1:6" s="85" customFormat="1" ht="15.6" x14ac:dyDescent="0.3">
      <c r="A2309" s="90"/>
      <c r="E2309" s="90"/>
      <c r="F2309" s="90"/>
    </row>
    <row r="2310" spans="1:6" s="85" customFormat="1" ht="15.6" x14ac:dyDescent="0.3">
      <c r="A2310" s="90"/>
      <c r="E2310" s="90"/>
      <c r="F2310" s="90"/>
    </row>
    <row r="2311" spans="1:6" s="85" customFormat="1" ht="15.6" x14ac:dyDescent="0.3">
      <c r="A2311" s="90"/>
      <c r="E2311" s="90"/>
      <c r="F2311" s="90"/>
    </row>
    <row r="2312" spans="1:6" s="85" customFormat="1" ht="15.6" x14ac:dyDescent="0.3">
      <c r="A2312" s="90"/>
      <c r="E2312" s="90"/>
      <c r="F2312" s="90"/>
    </row>
    <row r="2313" spans="1:6" s="85" customFormat="1" ht="15.6" x14ac:dyDescent="0.3">
      <c r="A2313" s="90"/>
      <c r="E2313" s="90"/>
      <c r="F2313" s="90"/>
    </row>
    <row r="2314" spans="1:6" s="85" customFormat="1" ht="15.6" x14ac:dyDescent="0.3">
      <c r="A2314" s="90"/>
      <c r="E2314" s="90"/>
      <c r="F2314" s="90"/>
    </row>
    <row r="2315" spans="1:6" s="85" customFormat="1" ht="15.6" x14ac:dyDescent="0.3">
      <c r="A2315" s="90"/>
      <c r="E2315" s="90"/>
      <c r="F2315" s="90"/>
    </row>
    <row r="2316" spans="1:6" s="85" customFormat="1" ht="15.6" x14ac:dyDescent="0.3">
      <c r="A2316" s="90"/>
      <c r="E2316" s="90"/>
      <c r="F2316" s="90"/>
    </row>
    <row r="2317" spans="1:6" s="85" customFormat="1" ht="15.6" x14ac:dyDescent="0.3">
      <c r="A2317" s="90"/>
      <c r="E2317" s="90"/>
      <c r="F2317" s="90"/>
    </row>
    <row r="2318" spans="1:6" s="85" customFormat="1" ht="15.6" x14ac:dyDescent="0.3">
      <c r="A2318" s="90"/>
      <c r="E2318" s="90"/>
      <c r="F2318" s="90"/>
    </row>
    <row r="2319" spans="1:6" s="85" customFormat="1" ht="15.6" x14ac:dyDescent="0.3">
      <c r="A2319" s="90"/>
      <c r="E2319" s="90"/>
      <c r="F2319" s="90"/>
    </row>
    <row r="2320" spans="1:6" s="85" customFormat="1" ht="15.6" x14ac:dyDescent="0.3">
      <c r="A2320" s="90"/>
      <c r="E2320" s="90"/>
      <c r="F2320" s="90"/>
    </row>
    <row r="2321" spans="1:6" s="85" customFormat="1" ht="15.6" x14ac:dyDescent="0.3">
      <c r="A2321" s="90"/>
      <c r="E2321" s="90"/>
      <c r="F2321" s="90"/>
    </row>
    <row r="2322" spans="1:6" s="85" customFormat="1" ht="15.6" x14ac:dyDescent="0.3">
      <c r="A2322" s="90"/>
      <c r="E2322" s="90"/>
      <c r="F2322" s="90"/>
    </row>
    <row r="2323" spans="1:6" s="85" customFormat="1" ht="15.6" x14ac:dyDescent="0.3">
      <c r="A2323" s="90"/>
      <c r="E2323" s="90"/>
      <c r="F2323" s="90"/>
    </row>
    <row r="2324" spans="1:6" s="85" customFormat="1" ht="15.6" x14ac:dyDescent="0.3">
      <c r="A2324" s="90"/>
      <c r="E2324" s="90"/>
      <c r="F2324" s="90"/>
    </row>
    <row r="2325" spans="1:6" s="85" customFormat="1" ht="15.6" x14ac:dyDescent="0.3">
      <c r="A2325" s="90"/>
      <c r="E2325" s="90"/>
      <c r="F2325" s="90"/>
    </row>
    <row r="2326" spans="1:6" s="85" customFormat="1" ht="15.6" x14ac:dyDescent="0.3">
      <c r="A2326" s="90"/>
      <c r="E2326" s="90"/>
      <c r="F2326" s="90"/>
    </row>
    <row r="2327" spans="1:6" s="85" customFormat="1" ht="15.6" x14ac:dyDescent="0.3">
      <c r="A2327" s="90"/>
      <c r="E2327" s="90"/>
      <c r="F2327" s="90"/>
    </row>
    <row r="2328" spans="1:6" s="85" customFormat="1" ht="15.6" x14ac:dyDescent="0.3">
      <c r="A2328" s="90"/>
      <c r="E2328" s="90"/>
      <c r="F2328" s="90"/>
    </row>
    <row r="2329" spans="1:6" s="85" customFormat="1" ht="15.6" x14ac:dyDescent="0.3">
      <c r="A2329" s="90"/>
      <c r="E2329" s="90"/>
      <c r="F2329" s="90"/>
    </row>
    <row r="2330" spans="1:6" s="85" customFormat="1" ht="15.6" x14ac:dyDescent="0.3">
      <c r="A2330" s="90"/>
      <c r="E2330" s="90"/>
      <c r="F2330" s="90"/>
    </row>
    <row r="2331" spans="1:6" s="85" customFormat="1" ht="15.6" x14ac:dyDescent="0.3">
      <c r="A2331" s="90"/>
      <c r="E2331" s="90"/>
      <c r="F2331" s="90"/>
    </row>
    <row r="2332" spans="1:6" s="85" customFormat="1" ht="15.6" x14ac:dyDescent="0.3">
      <c r="A2332" s="90"/>
      <c r="E2332" s="90"/>
      <c r="F2332" s="90"/>
    </row>
    <row r="2333" spans="1:6" s="85" customFormat="1" ht="15.6" x14ac:dyDescent="0.3">
      <c r="A2333" s="90"/>
      <c r="E2333" s="90"/>
      <c r="F2333" s="90"/>
    </row>
    <row r="2334" spans="1:6" s="85" customFormat="1" ht="15.6" x14ac:dyDescent="0.3">
      <c r="A2334" s="90"/>
      <c r="E2334" s="90"/>
      <c r="F2334" s="90"/>
    </row>
    <row r="2335" spans="1:6" s="85" customFormat="1" ht="15.6" x14ac:dyDescent="0.3">
      <c r="A2335" s="90"/>
      <c r="E2335" s="90"/>
      <c r="F2335" s="90"/>
    </row>
    <row r="2336" spans="1:6" s="85" customFormat="1" ht="15.6" x14ac:dyDescent="0.3">
      <c r="A2336" s="90"/>
      <c r="E2336" s="90"/>
      <c r="F2336" s="90"/>
    </row>
    <row r="2337" spans="1:6" s="85" customFormat="1" ht="15.6" x14ac:dyDescent="0.3">
      <c r="A2337" s="90"/>
      <c r="E2337" s="90"/>
      <c r="F2337" s="90"/>
    </row>
    <row r="2338" spans="1:6" s="85" customFormat="1" ht="15.6" x14ac:dyDescent="0.3">
      <c r="A2338" s="90"/>
      <c r="E2338" s="90"/>
      <c r="F2338" s="90"/>
    </row>
    <row r="2339" spans="1:6" s="85" customFormat="1" ht="15.6" x14ac:dyDescent="0.3">
      <c r="A2339" s="90"/>
      <c r="E2339" s="90"/>
      <c r="F2339" s="90"/>
    </row>
    <row r="2340" spans="1:6" s="85" customFormat="1" ht="15.6" x14ac:dyDescent="0.3">
      <c r="A2340" s="90"/>
      <c r="E2340" s="90"/>
      <c r="F2340" s="90"/>
    </row>
    <row r="2341" spans="1:6" s="85" customFormat="1" ht="15.6" x14ac:dyDescent="0.3">
      <c r="A2341" s="90"/>
      <c r="E2341" s="90"/>
      <c r="F2341" s="90"/>
    </row>
    <row r="2342" spans="1:6" s="85" customFormat="1" ht="15.6" x14ac:dyDescent="0.3">
      <c r="A2342" s="90"/>
      <c r="E2342" s="90"/>
      <c r="F2342" s="90"/>
    </row>
    <row r="2343" spans="1:6" s="85" customFormat="1" ht="15.6" x14ac:dyDescent="0.3">
      <c r="A2343" s="90"/>
      <c r="E2343" s="90"/>
      <c r="F2343" s="90"/>
    </row>
    <row r="2344" spans="1:6" s="85" customFormat="1" ht="15.6" x14ac:dyDescent="0.3">
      <c r="A2344" s="90"/>
      <c r="E2344" s="90"/>
      <c r="F2344" s="90"/>
    </row>
    <row r="2345" spans="1:6" s="85" customFormat="1" ht="15.6" x14ac:dyDescent="0.3">
      <c r="A2345" s="90"/>
      <c r="E2345" s="90"/>
      <c r="F2345" s="90"/>
    </row>
    <row r="2346" spans="1:6" s="85" customFormat="1" ht="15.6" x14ac:dyDescent="0.3">
      <c r="A2346" s="90"/>
      <c r="E2346" s="90"/>
      <c r="F2346" s="90"/>
    </row>
    <row r="2347" spans="1:6" s="85" customFormat="1" ht="15.6" x14ac:dyDescent="0.3">
      <c r="A2347" s="90"/>
      <c r="E2347" s="90"/>
      <c r="F2347" s="90"/>
    </row>
    <row r="2348" spans="1:6" s="85" customFormat="1" ht="15.6" x14ac:dyDescent="0.3">
      <c r="A2348" s="90"/>
      <c r="E2348" s="90"/>
      <c r="F2348" s="90"/>
    </row>
    <row r="2349" spans="1:6" s="85" customFormat="1" ht="15.6" x14ac:dyDescent="0.3">
      <c r="A2349" s="90"/>
      <c r="E2349" s="90"/>
      <c r="F2349" s="90"/>
    </row>
    <row r="2350" spans="1:6" s="85" customFormat="1" ht="15.6" x14ac:dyDescent="0.3">
      <c r="A2350" s="90"/>
      <c r="E2350" s="90"/>
      <c r="F2350" s="90"/>
    </row>
    <row r="2351" spans="1:6" s="85" customFormat="1" ht="15.6" x14ac:dyDescent="0.3">
      <c r="A2351" s="90"/>
      <c r="E2351" s="90"/>
      <c r="F2351" s="90"/>
    </row>
    <row r="2352" spans="1:6" s="85" customFormat="1" ht="15.6" x14ac:dyDescent="0.3">
      <c r="A2352" s="90"/>
      <c r="E2352" s="90"/>
      <c r="F2352" s="90"/>
    </row>
    <row r="2353" spans="1:6" s="85" customFormat="1" ht="15.6" x14ac:dyDescent="0.3">
      <c r="A2353" s="90"/>
      <c r="E2353" s="90"/>
      <c r="F2353" s="90"/>
    </row>
    <row r="2354" spans="1:6" s="85" customFormat="1" ht="15.6" x14ac:dyDescent="0.3">
      <c r="A2354" s="90"/>
      <c r="E2354" s="90"/>
      <c r="F2354" s="90"/>
    </row>
    <row r="2355" spans="1:6" s="85" customFormat="1" ht="15.6" x14ac:dyDescent="0.3">
      <c r="A2355" s="90"/>
      <c r="E2355" s="90"/>
      <c r="F2355" s="90"/>
    </row>
    <row r="2356" spans="1:6" s="85" customFormat="1" ht="15.6" x14ac:dyDescent="0.3">
      <c r="A2356" s="90"/>
      <c r="E2356" s="90"/>
      <c r="F2356" s="90"/>
    </row>
    <row r="2357" spans="1:6" s="85" customFormat="1" ht="15.6" x14ac:dyDescent="0.3">
      <c r="A2357" s="90"/>
      <c r="E2357" s="90"/>
      <c r="F2357" s="90"/>
    </row>
    <row r="2358" spans="1:6" s="85" customFormat="1" ht="15.6" x14ac:dyDescent="0.3">
      <c r="A2358" s="90"/>
      <c r="E2358" s="90"/>
      <c r="F2358" s="90"/>
    </row>
    <row r="2359" spans="1:6" s="85" customFormat="1" ht="15.6" x14ac:dyDescent="0.3">
      <c r="A2359" s="90"/>
      <c r="E2359" s="90"/>
      <c r="F2359" s="90"/>
    </row>
    <row r="2360" spans="1:6" s="85" customFormat="1" ht="15.6" x14ac:dyDescent="0.3">
      <c r="A2360" s="90"/>
      <c r="E2360" s="90"/>
      <c r="F2360" s="90"/>
    </row>
    <row r="2361" spans="1:6" s="85" customFormat="1" ht="15.6" x14ac:dyDescent="0.3">
      <c r="A2361" s="90"/>
      <c r="E2361" s="90"/>
      <c r="F2361" s="90"/>
    </row>
    <row r="2362" spans="1:6" s="85" customFormat="1" ht="15.6" x14ac:dyDescent="0.3">
      <c r="A2362" s="90"/>
      <c r="E2362" s="90"/>
      <c r="F2362" s="90"/>
    </row>
    <row r="2363" spans="1:6" s="85" customFormat="1" ht="15.6" x14ac:dyDescent="0.3">
      <c r="A2363" s="90"/>
      <c r="E2363" s="90"/>
      <c r="F2363" s="90"/>
    </row>
    <row r="2364" spans="1:6" s="85" customFormat="1" ht="15.6" x14ac:dyDescent="0.3">
      <c r="A2364" s="90"/>
      <c r="E2364" s="90"/>
      <c r="F2364" s="90"/>
    </row>
    <row r="2365" spans="1:6" s="85" customFormat="1" ht="15.6" x14ac:dyDescent="0.3">
      <c r="A2365" s="90"/>
      <c r="E2365" s="90"/>
      <c r="F2365" s="90"/>
    </row>
    <row r="2366" spans="1:6" s="85" customFormat="1" ht="15.6" x14ac:dyDescent="0.3">
      <c r="A2366" s="90"/>
      <c r="E2366" s="90"/>
      <c r="F2366" s="90"/>
    </row>
    <row r="2367" spans="1:6" s="85" customFormat="1" ht="15.6" x14ac:dyDescent="0.3">
      <c r="A2367" s="90"/>
      <c r="E2367" s="90"/>
      <c r="F2367" s="90"/>
    </row>
    <row r="2368" spans="1:6" s="85" customFormat="1" ht="15.6" x14ac:dyDescent="0.3">
      <c r="A2368" s="90"/>
      <c r="E2368" s="90"/>
      <c r="F2368" s="90"/>
    </row>
    <row r="2369" spans="1:6" s="85" customFormat="1" ht="15.6" x14ac:dyDescent="0.3">
      <c r="A2369" s="90"/>
      <c r="E2369" s="90"/>
      <c r="F2369" s="90"/>
    </row>
    <row r="2370" spans="1:6" s="85" customFormat="1" ht="15.6" x14ac:dyDescent="0.3">
      <c r="A2370" s="90"/>
      <c r="E2370" s="90"/>
      <c r="F2370" s="90"/>
    </row>
    <row r="2371" spans="1:6" s="85" customFormat="1" ht="15.6" x14ac:dyDescent="0.3">
      <c r="A2371" s="90"/>
      <c r="E2371" s="90"/>
      <c r="F2371" s="90"/>
    </row>
    <row r="2372" spans="1:6" s="85" customFormat="1" ht="15.6" x14ac:dyDescent="0.3">
      <c r="A2372" s="90"/>
      <c r="E2372" s="90"/>
      <c r="F2372" s="90"/>
    </row>
    <row r="2373" spans="1:6" s="85" customFormat="1" ht="15.6" x14ac:dyDescent="0.3">
      <c r="A2373" s="90"/>
      <c r="E2373" s="90"/>
      <c r="F2373" s="90"/>
    </row>
    <row r="2374" spans="1:6" s="85" customFormat="1" ht="15.6" x14ac:dyDescent="0.3">
      <c r="A2374" s="90"/>
      <c r="E2374" s="90"/>
      <c r="F2374" s="90"/>
    </row>
    <row r="2375" spans="1:6" s="85" customFormat="1" ht="15.6" x14ac:dyDescent="0.3">
      <c r="A2375" s="90"/>
      <c r="E2375" s="90"/>
      <c r="F2375" s="90"/>
    </row>
    <row r="2376" spans="1:6" s="85" customFormat="1" ht="15.6" x14ac:dyDescent="0.3">
      <c r="A2376" s="90"/>
      <c r="E2376" s="90"/>
      <c r="F2376" s="90"/>
    </row>
    <row r="2377" spans="1:6" s="85" customFormat="1" ht="15.6" x14ac:dyDescent="0.3">
      <c r="A2377" s="90"/>
      <c r="E2377" s="90"/>
      <c r="F2377" s="90"/>
    </row>
    <row r="2378" spans="1:6" s="85" customFormat="1" ht="15.6" x14ac:dyDescent="0.3">
      <c r="A2378" s="90"/>
      <c r="E2378" s="90"/>
      <c r="F2378" s="90"/>
    </row>
    <row r="2379" spans="1:6" s="85" customFormat="1" ht="15.6" x14ac:dyDescent="0.3">
      <c r="A2379" s="90"/>
      <c r="E2379" s="90"/>
      <c r="F2379" s="90"/>
    </row>
    <row r="2380" spans="1:6" s="85" customFormat="1" ht="15.6" x14ac:dyDescent="0.3">
      <c r="A2380" s="90"/>
      <c r="E2380" s="90"/>
      <c r="F2380" s="90"/>
    </row>
    <row r="2381" spans="1:6" s="85" customFormat="1" ht="15.6" x14ac:dyDescent="0.3">
      <c r="A2381" s="90"/>
      <c r="E2381" s="90"/>
      <c r="F2381" s="90"/>
    </row>
    <row r="2382" spans="1:6" s="85" customFormat="1" ht="15.6" x14ac:dyDescent="0.3">
      <c r="A2382" s="90"/>
      <c r="E2382" s="90"/>
      <c r="F2382" s="90"/>
    </row>
    <row r="2383" spans="1:6" s="85" customFormat="1" ht="15.6" x14ac:dyDescent="0.3">
      <c r="A2383" s="90"/>
      <c r="E2383" s="90"/>
      <c r="F2383" s="90"/>
    </row>
    <row r="2384" spans="1:6" s="85" customFormat="1" ht="15.6" x14ac:dyDescent="0.3">
      <c r="A2384" s="90"/>
      <c r="E2384" s="90"/>
      <c r="F2384" s="90"/>
    </row>
    <row r="2385" spans="1:6" s="85" customFormat="1" ht="15.6" x14ac:dyDescent="0.3">
      <c r="A2385" s="90"/>
      <c r="E2385" s="90"/>
      <c r="F2385" s="90"/>
    </row>
    <row r="2386" spans="1:6" s="85" customFormat="1" ht="15.6" x14ac:dyDescent="0.3">
      <c r="A2386" s="90"/>
      <c r="E2386" s="90"/>
      <c r="F2386" s="90"/>
    </row>
    <row r="2387" spans="1:6" s="85" customFormat="1" ht="15.6" x14ac:dyDescent="0.3">
      <c r="A2387" s="90"/>
      <c r="E2387" s="90"/>
      <c r="F2387" s="90"/>
    </row>
    <row r="2388" spans="1:6" s="85" customFormat="1" ht="15.6" x14ac:dyDescent="0.3">
      <c r="A2388" s="90"/>
      <c r="E2388" s="90"/>
      <c r="F2388" s="90"/>
    </row>
    <row r="2389" spans="1:6" s="85" customFormat="1" ht="15.6" x14ac:dyDescent="0.3">
      <c r="A2389" s="90"/>
      <c r="E2389" s="90"/>
      <c r="F2389" s="90"/>
    </row>
    <row r="2390" spans="1:6" s="85" customFormat="1" ht="15.6" x14ac:dyDescent="0.3">
      <c r="A2390" s="90"/>
      <c r="E2390" s="90"/>
      <c r="F2390" s="90"/>
    </row>
    <row r="2391" spans="1:6" s="85" customFormat="1" ht="15.6" x14ac:dyDescent="0.3">
      <c r="A2391" s="90"/>
      <c r="E2391" s="90"/>
      <c r="F2391" s="90"/>
    </row>
    <row r="2392" spans="1:6" s="85" customFormat="1" ht="15.6" x14ac:dyDescent="0.3">
      <c r="A2392" s="90"/>
      <c r="E2392" s="90"/>
      <c r="F2392" s="90"/>
    </row>
    <row r="2393" spans="1:6" s="85" customFormat="1" ht="15.6" x14ac:dyDescent="0.3">
      <c r="A2393" s="90"/>
      <c r="E2393" s="90"/>
      <c r="F2393" s="90"/>
    </row>
    <row r="2394" spans="1:6" s="85" customFormat="1" ht="15.6" x14ac:dyDescent="0.3">
      <c r="A2394" s="90"/>
      <c r="E2394" s="90"/>
      <c r="F2394" s="90"/>
    </row>
    <row r="2395" spans="1:6" s="85" customFormat="1" ht="15.6" x14ac:dyDescent="0.3">
      <c r="A2395" s="90"/>
      <c r="E2395" s="90"/>
      <c r="F2395" s="90"/>
    </row>
    <row r="2396" spans="1:6" s="85" customFormat="1" ht="15.6" x14ac:dyDescent="0.3">
      <c r="A2396" s="90"/>
      <c r="E2396" s="90"/>
      <c r="F2396" s="90"/>
    </row>
    <row r="2397" spans="1:6" s="85" customFormat="1" ht="15.6" x14ac:dyDescent="0.3">
      <c r="A2397" s="90"/>
      <c r="E2397" s="90"/>
      <c r="F2397" s="90"/>
    </row>
    <row r="2398" spans="1:6" s="85" customFormat="1" ht="15.6" x14ac:dyDescent="0.3">
      <c r="A2398" s="90"/>
      <c r="E2398" s="90"/>
      <c r="F2398" s="90"/>
    </row>
    <row r="2399" spans="1:6" s="85" customFormat="1" ht="15.6" x14ac:dyDescent="0.3">
      <c r="A2399" s="90"/>
      <c r="E2399" s="90"/>
      <c r="F2399" s="90"/>
    </row>
    <row r="2400" spans="1:6" s="85" customFormat="1" ht="15.6" x14ac:dyDescent="0.3">
      <c r="A2400" s="90"/>
      <c r="E2400" s="90"/>
      <c r="F2400" s="90"/>
    </row>
    <row r="2401" spans="1:6" s="85" customFormat="1" ht="15.6" x14ac:dyDescent="0.3">
      <c r="A2401" s="90"/>
      <c r="E2401" s="90"/>
      <c r="F2401" s="90"/>
    </row>
    <row r="2402" spans="1:6" s="85" customFormat="1" ht="15.6" x14ac:dyDescent="0.3">
      <c r="A2402" s="90"/>
      <c r="E2402" s="90"/>
      <c r="F2402" s="90"/>
    </row>
    <row r="2403" spans="1:6" s="85" customFormat="1" ht="15.6" x14ac:dyDescent="0.3">
      <c r="A2403" s="90"/>
      <c r="E2403" s="90"/>
      <c r="F2403" s="90"/>
    </row>
    <row r="2404" spans="1:6" s="85" customFormat="1" ht="15.6" x14ac:dyDescent="0.3">
      <c r="A2404" s="90"/>
      <c r="E2404" s="90"/>
      <c r="F2404" s="90"/>
    </row>
    <row r="2405" spans="1:6" s="85" customFormat="1" ht="15.6" x14ac:dyDescent="0.3">
      <c r="A2405" s="90"/>
      <c r="E2405" s="90"/>
      <c r="F2405" s="90"/>
    </row>
    <row r="2406" spans="1:6" s="85" customFormat="1" ht="15.6" x14ac:dyDescent="0.3">
      <c r="A2406" s="90"/>
      <c r="E2406" s="90"/>
      <c r="F2406" s="90"/>
    </row>
    <row r="2407" spans="1:6" s="85" customFormat="1" ht="15.6" x14ac:dyDescent="0.3">
      <c r="A2407" s="90"/>
      <c r="E2407" s="90"/>
      <c r="F2407" s="90"/>
    </row>
    <row r="2408" spans="1:6" s="85" customFormat="1" ht="15.6" x14ac:dyDescent="0.3">
      <c r="A2408" s="90"/>
      <c r="E2408" s="90"/>
      <c r="F2408" s="90"/>
    </row>
    <row r="2409" spans="1:6" s="85" customFormat="1" ht="15.6" x14ac:dyDescent="0.3">
      <c r="A2409" s="90"/>
      <c r="E2409" s="90"/>
      <c r="F2409" s="90"/>
    </row>
    <row r="2410" spans="1:6" s="85" customFormat="1" ht="15.6" x14ac:dyDescent="0.3">
      <c r="A2410" s="90"/>
      <c r="E2410" s="90"/>
      <c r="F2410" s="90"/>
    </row>
    <row r="2411" spans="1:6" s="85" customFormat="1" ht="15.6" x14ac:dyDescent="0.3">
      <c r="A2411" s="90"/>
      <c r="E2411" s="90"/>
      <c r="F2411" s="90"/>
    </row>
    <row r="2412" spans="1:6" s="85" customFormat="1" ht="15.6" x14ac:dyDescent="0.3">
      <c r="A2412" s="90"/>
      <c r="E2412" s="90"/>
      <c r="F2412" s="90"/>
    </row>
    <row r="2413" spans="1:6" s="85" customFormat="1" ht="15.6" x14ac:dyDescent="0.3">
      <c r="A2413" s="90"/>
      <c r="E2413" s="90"/>
      <c r="F2413" s="90"/>
    </row>
    <row r="2414" spans="1:6" s="85" customFormat="1" ht="15.6" x14ac:dyDescent="0.3">
      <c r="A2414" s="90"/>
      <c r="E2414" s="90"/>
      <c r="F2414" s="90"/>
    </row>
    <row r="2415" spans="1:6" s="85" customFormat="1" ht="15.6" x14ac:dyDescent="0.3">
      <c r="A2415" s="90"/>
      <c r="E2415" s="90"/>
      <c r="F2415" s="90"/>
    </row>
    <row r="2416" spans="1:6" s="85" customFormat="1" ht="15.6" x14ac:dyDescent="0.3">
      <c r="A2416" s="90"/>
      <c r="E2416" s="90"/>
      <c r="F2416" s="90"/>
    </row>
    <row r="2417" spans="1:7" s="85" customFormat="1" ht="15.6" x14ac:dyDescent="0.3">
      <c r="A2417" s="90"/>
      <c r="E2417" s="90"/>
      <c r="F2417" s="90"/>
    </row>
    <row r="2418" spans="1:7" s="85" customFormat="1" ht="15.6" x14ac:dyDescent="0.3">
      <c r="A2418" s="90"/>
      <c r="E2418" s="90"/>
      <c r="F2418" s="90"/>
    </row>
    <row r="2419" spans="1:7" s="85" customFormat="1" ht="15.6" x14ac:dyDescent="0.3">
      <c r="A2419" s="90"/>
      <c r="E2419" s="90"/>
      <c r="F2419" s="90"/>
    </row>
    <row r="2420" spans="1:7" s="85" customFormat="1" ht="15.6" x14ac:dyDescent="0.3">
      <c r="A2420" s="90"/>
      <c r="E2420" s="90"/>
      <c r="F2420" s="90"/>
    </row>
    <row r="2421" spans="1:7" s="85" customFormat="1" ht="15.6" x14ac:dyDescent="0.3">
      <c r="A2421" s="90"/>
      <c r="E2421" s="90"/>
      <c r="F2421" s="90"/>
    </row>
    <row r="2422" spans="1:7" s="85" customFormat="1" ht="15.6" x14ac:dyDescent="0.3">
      <c r="A2422" s="90"/>
      <c r="E2422" s="90"/>
      <c r="F2422" s="90"/>
    </row>
    <row r="2423" spans="1:7" s="85" customFormat="1" ht="15.6" x14ac:dyDescent="0.3">
      <c r="A2423" s="90"/>
      <c r="E2423" s="90"/>
      <c r="F2423" s="90"/>
    </row>
    <row r="2424" spans="1:7" s="85" customFormat="1" ht="15.6" x14ac:dyDescent="0.3">
      <c r="A2424" s="90"/>
      <c r="E2424" s="90"/>
      <c r="F2424" s="90"/>
    </row>
    <row r="2425" spans="1:7" s="85" customFormat="1" ht="15.6" x14ac:dyDescent="0.3">
      <c r="A2425" s="90"/>
      <c r="E2425" s="90"/>
      <c r="F2425" s="90"/>
    </row>
    <row r="2426" spans="1:7" x14ac:dyDescent="0.35">
      <c r="A2426" s="90"/>
      <c r="B2426" s="85"/>
      <c r="C2426" s="85"/>
      <c r="D2426" s="85"/>
      <c r="E2426" s="90"/>
      <c r="F2426" s="90"/>
      <c r="G2426" s="85"/>
    </row>
    <row r="2427" spans="1:7" x14ac:dyDescent="0.35">
      <c r="A2427" s="90"/>
      <c r="B2427" s="85"/>
      <c r="C2427" s="85"/>
      <c r="D2427" s="85"/>
      <c r="E2427" s="90"/>
      <c r="F2427" s="90"/>
      <c r="G2427" s="85"/>
    </row>
    <row r="2428" spans="1:7" x14ac:dyDescent="0.35">
      <c r="A2428" s="90"/>
      <c r="B2428" s="85"/>
      <c r="C2428" s="85"/>
      <c r="D2428" s="85"/>
      <c r="E2428" s="90"/>
      <c r="F2428" s="90"/>
      <c r="G2428" s="85"/>
    </row>
  </sheetData>
  <phoneticPr fontId="12" type="noConversion"/>
  <printOptions horizontalCentered="1"/>
  <pageMargins left="0.78740157480314965" right="0.78740157480314965" top="1.9291338582677167" bottom="0.35433070866141736" header="0.39370078740157483" footer="0.15748031496062992"/>
  <pageSetup paperSize="9" scale="70" orientation="landscape" horizontalDpi="300" verticalDpi="300" r:id="rId1"/>
  <headerFooter alignWithMargins="0">
    <oddHeader>&amp;LMAGYARPOLÁNY KÖZSÉG
ÖNKORMÁNYZATA
&amp;C2017. évi zárszámadás
BERUHÁZÁSI  ÉS FELÚJÍTÁSI
KIADÁSOK - BEVÉTELEK
&amp;R13. melléklet a 4/2018. (V. 31.) önkormányzati rendelethez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zoomScaleNormal="100" workbookViewId="0">
      <selection activeCell="G5" sqref="G5"/>
    </sheetView>
  </sheetViews>
  <sheetFormatPr defaultColWidth="9.109375" defaultRowHeight="14.4" x14ac:dyDescent="0.3"/>
  <cols>
    <col min="1" max="3" width="9.109375" style="71"/>
    <col min="4" max="4" width="16.6640625" style="71" customWidth="1"/>
    <col min="5" max="5" width="14" style="71" bestFit="1" customWidth="1"/>
    <col min="6" max="6" width="10.109375" style="71" bestFit="1" customWidth="1"/>
    <col min="7" max="7" width="16" style="71" bestFit="1" customWidth="1"/>
    <col min="8" max="8" width="10.109375" style="71" bestFit="1" customWidth="1"/>
    <col min="9" max="9" width="10.109375" style="71" customWidth="1"/>
    <col min="10" max="10" width="13" style="71" customWidth="1"/>
    <col min="11" max="16384" width="9.109375" style="71"/>
  </cols>
  <sheetData>
    <row r="1" spans="1:10" x14ac:dyDescent="0.3"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">
      <c r="A2" s="255"/>
      <c r="B2" s="803" t="s">
        <v>1</v>
      </c>
      <c r="C2" s="803"/>
      <c r="D2" s="803"/>
      <c r="E2" s="256" t="s">
        <v>2</v>
      </c>
      <c r="F2" s="256" t="s">
        <v>3</v>
      </c>
      <c r="G2" s="256" t="s">
        <v>4</v>
      </c>
      <c r="H2" s="256" t="s">
        <v>5</v>
      </c>
      <c r="I2" s="256" t="s">
        <v>6</v>
      </c>
      <c r="J2" s="256" t="s">
        <v>7</v>
      </c>
    </row>
    <row r="3" spans="1:10" x14ac:dyDescent="0.3">
      <c r="A3" s="255"/>
      <c r="B3" s="93" t="s">
        <v>336</v>
      </c>
      <c r="C3" s="93"/>
      <c r="D3" s="93"/>
      <c r="E3" s="801" t="s">
        <v>337</v>
      </c>
      <c r="F3" s="803" t="s">
        <v>338</v>
      </c>
      <c r="G3" s="803"/>
      <c r="H3" s="804" t="s">
        <v>339</v>
      </c>
      <c r="I3" s="804"/>
      <c r="J3" s="803"/>
    </row>
    <row r="4" spans="1:10" x14ac:dyDescent="0.3">
      <c r="A4" s="255"/>
      <c r="B4" s="803"/>
      <c r="C4" s="803"/>
      <c r="D4" s="803"/>
      <c r="E4" s="802"/>
      <c r="F4" s="93" t="s">
        <v>340</v>
      </c>
      <c r="G4" s="94" t="s">
        <v>341</v>
      </c>
      <c r="H4" s="94" t="s">
        <v>340</v>
      </c>
      <c r="I4" s="94" t="s">
        <v>342</v>
      </c>
      <c r="J4" s="94" t="s">
        <v>341</v>
      </c>
    </row>
    <row r="5" spans="1:10" ht="23.25" customHeight="1" x14ac:dyDescent="0.3">
      <c r="A5" s="257">
        <v>1</v>
      </c>
      <c r="B5" s="93" t="s">
        <v>343</v>
      </c>
      <c r="C5" s="93"/>
      <c r="D5" s="93"/>
      <c r="E5" s="93" t="s">
        <v>344</v>
      </c>
      <c r="F5" s="93">
        <v>100</v>
      </c>
      <c r="G5" s="93">
        <v>486</v>
      </c>
      <c r="H5" s="93"/>
      <c r="I5" s="93"/>
      <c r="J5" s="93"/>
    </row>
    <row r="6" spans="1:10" x14ac:dyDescent="0.3">
      <c r="A6" s="257">
        <v>2</v>
      </c>
      <c r="B6" s="93" t="s">
        <v>345</v>
      </c>
      <c r="C6" s="93"/>
      <c r="D6" s="93"/>
      <c r="E6" s="93" t="s">
        <v>344</v>
      </c>
      <c r="F6" s="93">
        <v>100</v>
      </c>
      <c r="G6" s="93">
        <v>531</v>
      </c>
      <c r="H6" s="93"/>
      <c r="I6" s="93"/>
      <c r="J6" s="93"/>
    </row>
    <row r="7" spans="1:10" s="91" customFormat="1" ht="42.75" customHeight="1" x14ac:dyDescent="0.3">
      <c r="A7" s="257">
        <v>3</v>
      </c>
      <c r="B7" s="805" t="s">
        <v>346</v>
      </c>
      <c r="C7" s="805"/>
      <c r="D7" s="805"/>
      <c r="E7" s="618" t="s">
        <v>347</v>
      </c>
      <c r="F7" s="96">
        <v>100</v>
      </c>
      <c r="G7" s="96">
        <v>127</v>
      </c>
      <c r="H7" s="95"/>
      <c r="I7" s="95"/>
      <c r="J7" s="95"/>
    </row>
    <row r="8" spans="1:10" s="91" customFormat="1" ht="15" customHeight="1" x14ac:dyDescent="0.3">
      <c r="A8" s="257">
        <v>4</v>
      </c>
      <c r="B8" s="800" t="s">
        <v>348</v>
      </c>
      <c r="C8" s="800"/>
      <c r="D8" s="800"/>
      <c r="E8" s="95"/>
      <c r="F8" s="96"/>
      <c r="G8" s="96" t="s">
        <v>947</v>
      </c>
      <c r="H8" s="96">
        <v>100</v>
      </c>
      <c r="I8" s="96">
        <v>5</v>
      </c>
      <c r="J8" s="96">
        <v>439</v>
      </c>
    </row>
    <row r="9" spans="1:10" s="91" customFormat="1" x14ac:dyDescent="0.3">
      <c r="A9" s="257">
        <v>5</v>
      </c>
      <c r="B9" s="800"/>
      <c r="C9" s="800"/>
      <c r="D9" s="800"/>
      <c r="E9" s="95"/>
      <c r="F9" s="96"/>
      <c r="G9" s="96"/>
      <c r="H9" s="96">
        <v>50</v>
      </c>
      <c r="I9" s="96">
        <v>16</v>
      </c>
      <c r="J9" s="96">
        <v>703</v>
      </c>
    </row>
    <row r="10" spans="1:10" s="91" customFormat="1" ht="15" customHeight="1" x14ac:dyDescent="0.3">
      <c r="A10" s="257">
        <v>6</v>
      </c>
      <c r="B10" s="800" t="s">
        <v>349</v>
      </c>
      <c r="C10" s="800"/>
      <c r="D10" s="800"/>
      <c r="E10" s="95"/>
      <c r="F10" s="96"/>
      <c r="G10" s="96"/>
      <c r="H10" s="96">
        <v>100</v>
      </c>
      <c r="I10" s="96">
        <v>3</v>
      </c>
      <c r="J10" s="96">
        <v>183</v>
      </c>
    </row>
    <row r="11" spans="1:10" s="91" customFormat="1" x14ac:dyDescent="0.3">
      <c r="A11" s="257">
        <v>7</v>
      </c>
      <c r="B11" s="800"/>
      <c r="C11" s="800"/>
      <c r="D11" s="800"/>
      <c r="E11" s="95"/>
      <c r="F11" s="96"/>
      <c r="G11" s="96"/>
      <c r="H11" s="96">
        <v>50</v>
      </c>
      <c r="I11" s="96">
        <v>18</v>
      </c>
      <c r="J11" s="96">
        <v>550</v>
      </c>
    </row>
    <row r="12" spans="1:10" ht="15" customHeight="1" x14ac:dyDescent="0.3">
      <c r="A12" s="257">
        <v>8</v>
      </c>
      <c r="B12" s="800" t="s">
        <v>350</v>
      </c>
      <c r="C12" s="800"/>
      <c r="D12" s="800"/>
      <c r="E12" s="95"/>
      <c r="F12" s="96"/>
      <c r="G12" s="96"/>
      <c r="H12" s="96">
        <v>100</v>
      </c>
      <c r="I12" s="96">
        <v>10</v>
      </c>
      <c r="J12" s="96">
        <v>825</v>
      </c>
    </row>
    <row r="13" spans="1:10" x14ac:dyDescent="0.3">
      <c r="A13" s="257">
        <v>9</v>
      </c>
      <c r="B13" s="800"/>
      <c r="C13" s="800"/>
      <c r="D13" s="800"/>
      <c r="E13" s="95"/>
      <c r="F13" s="96"/>
      <c r="G13" s="96"/>
      <c r="H13" s="96">
        <v>50</v>
      </c>
      <c r="I13" s="96">
        <v>6</v>
      </c>
      <c r="J13" s="96">
        <v>248</v>
      </c>
    </row>
    <row r="14" spans="1:10" x14ac:dyDescent="0.3">
      <c r="A14" s="257">
        <v>10</v>
      </c>
      <c r="B14" s="800" t="s">
        <v>351</v>
      </c>
      <c r="C14" s="800"/>
      <c r="D14" s="800"/>
      <c r="E14" s="95"/>
      <c r="F14" s="96"/>
      <c r="G14" s="96"/>
      <c r="H14" s="96">
        <v>100</v>
      </c>
      <c r="I14" s="96">
        <v>4</v>
      </c>
      <c r="J14" s="96">
        <v>377</v>
      </c>
    </row>
    <row r="15" spans="1:10" x14ac:dyDescent="0.3">
      <c r="A15" s="257">
        <v>11</v>
      </c>
      <c r="B15" s="800"/>
      <c r="C15" s="800"/>
      <c r="D15" s="800"/>
      <c r="E15" s="95"/>
      <c r="F15" s="96"/>
      <c r="G15" s="96"/>
      <c r="H15" s="96">
        <v>50</v>
      </c>
      <c r="I15" s="96">
        <v>0</v>
      </c>
      <c r="J15" s="96">
        <v>0</v>
      </c>
    </row>
    <row r="16" spans="1:10" x14ac:dyDescent="0.3">
      <c r="B16" s="92"/>
      <c r="C16" s="92"/>
      <c r="D16" s="92"/>
      <c r="E16" s="92"/>
      <c r="F16" s="92"/>
      <c r="G16" s="92"/>
      <c r="H16" s="92"/>
      <c r="I16" s="92"/>
      <c r="J16" s="92"/>
    </row>
    <row r="17" spans="2:10" x14ac:dyDescent="0.3">
      <c r="B17" s="97" t="s">
        <v>352</v>
      </c>
      <c r="C17" s="92"/>
      <c r="D17" s="92"/>
      <c r="E17" s="92"/>
      <c r="F17" s="92"/>
      <c r="G17" s="92"/>
      <c r="H17" s="92"/>
      <c r="I17" s="92"/>
      <c r="J17" s="92"/>
    </row>
    <row r="18" spans="2:10" ht="21" customHeight="1" x14ac:dyDescent="0.3">
      <c r="B18" s="92" t="s">
        <v>353</v>
      </c>
      <c r="C18" s="92"/>
      <c r="D18" s="92"/>
      <c r="E18" s="92"/>
      <c r="F18" s="92"/>
      <c r="G18" s="92"/>
      <c r="H18" s="92"/>
      <c r="I18" s="92"/>
      <c r="J18" s="92"/>
    </row>
    <row r="19" spans="2:10" x14ac:dyDescent="0.3">
      <c r="B19" s="92" t="s">
        <v>944</v>
      </c>
      <c r="C19" s="92"/>
      <c r="D19" s="92"/>
      <c r="E19" s="92"/>
      <c r="F19" s="92"/>
      <c r="G19" s="92"/>
      <c r="H19" s="92"/>
      <c r="I19" s="92"/>
      <c r="J19" s="92"/>
    </row>
    <row r="20" spans="2:10" x14ac:dyDescent="0.3">
      <c r="B20" s="92" t="s">
        <v>354</v>
      </c>
      <c r="C20" s="92"/>
      <c r="D20" s="92"/>
      <c r="E20" s="92"/>
      <c r="F20" s="92"/>
      <c r="G20" s="92"/>
      <c r="H20" s="92"/>
      <c r="I20" s="92"/>
      <c r="J20" s="92"/>
    </row>
    <row r="21" spans="2:10" x14ac:dyDescent="0.3">
      <c r="B21" s="92"/>
      <c r="C21" s="92" t="s">
        <v>945</v>
      </c>
      <c r="D21" s="92"/>
      <c r="E21" s="92"/>
      <c r="F21" s="92"/>
      <c r="G21" s="92"/>
      <c r="H21" s="92"/>
      <c r="I21" s="92"/>
      <c r="J21" s="92"/>
    </row>
    <row r="22" spans="2:10" x14ac:dyDescent="0.3">
      <c r="B22" s="92"/>
      <c r="C22" s="92" t="s">
        <v>946</v>
      </c>
      <c r="D22" s="92"/>
      <c r="E22" s="92"/>
      <c r="F22" s="92"/>
      <c r="G22" s="92"/>
      <c r="H22" s="92"/>
      <c r="I22" s="92"/>
      <c r="J22" s="92"/>
    </row>
    <row r="23" spans="2:10" x14ac:dyDescent="0.3">
      <c r="B23" s="92"/>
      <c r="C23" s="92" t="s">
        <v>355</v>
      </c>
      <c r="D23" s="92"/>
      <c r="E23" s="92"/>
      <c r="F23" s="92"/>
      <c r="G23" s="92"/>
      <c r="H23" s="92"/>
      <c r="I23" s="92"/>
      <c r="J23" s="92"/>
    </row>
  </sheetData>
  <mergeCells count="10">
    <mergeCell ref="B14:D15"/>
    <mergeCell ref="E3:E4"/>
    <mergeCell ref="B8:D9"/>
    <mergeCell ref="F3:G3"/>
    <mergeCell ref="B2:D2"/>
    <mergeCell ref="H3:J3"/>
    <mergeCell ref="B4:D4"/>
    <mergeCell ref="B7:D7"/>
    <mergeCell ref="B10:D11"/>
    <mergeCell ref="B12:D13"/>
  </mergeCells>
  <phoneticPr fontId="12" type="noConversion"/>
  <pageMargins left="0.23622047244094491" right="0.31496062992125984" top="0.98425196850393704" bottom="0.98425196850393704" header="0.51181102362204722" footer="0.51181102362204722"/>
  <pageSetup paperSize="9" orientation="landscape" r:id="rId1"/>
  <headerFooter alignWithMargins="0">
    <oddHeader>&amp;LMAGYARPOLÁNY KÖZSÉG 
ÖNKORMÁNYZATA&amp;C2017. ÉVI KÖLTSÉGVETÉS
KÖZVETETT TÁMOGATÁSOK&amp;R14. melléklet a 4/2018. (V. 31.)
önkormányzati rendelethez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opLeftCell="B1" zoomScaleNormal="100" workbookViewId="0">
      <selection activeCell="B5" sqref="B5"/>
    </sheetView>
  </sheetViews>
  <sheetFormatPr defaultRowHeight="13.2" x14ac:dyDescent="0.25"/>
  <cols>
    <col min="2" max="2" width="46" customWidth="1"/>
    <col min="3" max="3" width="16.44140625" bestFit="1" customWidth="1"/>
    <col min="4" max="4" width="18.6640625" bestFit="1" customWidth="1"/>
    <col min="5" max="5" width="15.44140625" bestFit="1" customWidth="1"/>
    <col min="6" max="6" width="14.109375" customWidth="1"/>
    <col min="7" max="7" width="50.5546875" customWidth="1"/>
    <col min="8" max="8" width="17.6640625" customWidth="1"/>
    <col min="9" max="9" width="15.44140625" bestFit="1" customWidth="1"/>
    <col min="10" max="10" width="17.6640625" bestFit="1" customWidth="1"/>
    <col min="11" max="11" width="16.44140625" customWidth="1"/>
  </cols>
  <sheetData>
    <row r="1" spans="1:11" x14ac:dyDescent="0.25">
      <c r="A1" t="s">
        <v>971</v>
      </c>
    </row>
    <row r="2" spans="1:11" ht="17.399999999999999" x14ac:dyDescent="0.3">
      <c r="A2" s="227"/>
      <c r="B2" s="227"/>
      <c r="C2" s="228"/>
      <c r="D2" s="227"/>
      <c r="E2" s="227"/>
      <c r="F2" s="227"/>
      <c r="G2" s="227"/>
      <c r="H2" s="227"/>
      <c r="I2" s="229"/>
      <c r="J2" s="229"/>
      <c r="K2" s="230"/>
    </row>
    <row r="3" spans="1:11" ht="17.399999999999999" x14ac:dyDescent="0.3">
      <c r="J3" s="229"/>
      <c r="K3" s="229"/>
    </row>
    <row r="4" spans="1:11" ht="17.399999999999999" x14ac:dyDescent="0.3">
      <c r="A4" s="389"/>
      <c r="B4" s="389" t="s">
        <v>1</v>
      </c>
      <c r="C4" s="389" t="s">
        <v>2</v>
      </c>
      <c r="D4" s="232" t="s">
        <v>3</v>
      </c>
      <c r="E4" s="232" t="s">
        <v>4</v>
      </c>
      <c r="F4" s="232" t="s">
        <v>5</v>
      </c>
      <c r="G4" s="231" t="s">
        <v>6</v>
      </c>
      <c r="H4" s="232" t="s">
        <v>7</v>
      </c>
      <c r="I4" s="231" t="s">
        <v>8</v>
      </c>
      <c r="J4" s="233" t="s">
        <v>9</v>
      </c>
      <c r="K4" s="233" t="s">
        <v>10</v>
      </c>
    </row>
    <row r="5" spans="1:11" ht="41.4" x14ac:dyDescent="0.25">
      <c r="A5" s="390">
        <v>1</v>
      </c>
      <c r="B5" s="624" t="s">
        <v>315</v>
      </c>
      <c r="C5" s="624" t="s">
        <v>1101</v>
      </c>
      <c r="D5" s="235" t="s">
        <v>1321</v>
      </c>
      <c r="E5" s="236" t="s">
        <v>360</v>
      </c>
      <c r="F5" s="236" t="s">
        <v>957</v>
      </c>
      <c r="G5" s="391" t="s">
        <v>316</v>
      </c>
      <c r="H5" s="234" t="s">
        <v>1101</v>
      </c>
      <c r="I5" s="235" t="s">
        <v>1321</v>
      </c>
      <c r="J5" s="236" t="s">
        <v>360</v>
      </c>
      <c r="K5" s="236" t="s">
        <v>957</v>
      </c>
    </row>
    <row r="6" spans="1:11" ht="52.2" x14ac:dyDescent="0.25">
      <c r="A6" s="392">
        <v>2</v>
      </c>
      <c r="B6" s="620" t="s">
        <v>1102</v>
      </c>
      <c r="C6" s="621">
        <v>40359800</v>
      </c>
      <c r="D6" s="622">
        <v>41430575</v>
      </c>
      <c r="E6" s="806">
        <v>45139551</v>
      </c>
      <c r="F6" s="807">
        <f>E6/D10</f>
        <v>1</v>
      </c>
      <c r="G6" s="393" t="s">
        <v>317</v>
      </c>
      <c r="H6" s="394">
        <v>25561972</v>
      </c>
      <c r="I6" s="394">
        <v>29556776</v>
      </c>
      <c r="J6" s="394">
        <v>29556776</v>
      </c>
      <c r="K6" s="395">
        <f>J6/I6</f>
        <v>1</v>
      </c>
    </row>
    <row r="7" spans="1:11" ht="34.799999999999997" x14ac:dyDescent="0.25">
      <c r="A7" s="390">
        <v>3</v>
      </c>
      <c r="B7" s="620" t="s">
        <v>1103</v>
      </c>
      <c r="C7" s="621"/>
      <c r="D7" s="622">
        <v>2710475</v>
      </c>
      <c r="E7" s="806"/>
      <c r="F7" s="807"/>
      <c r="G7" s="393" t="s">
        <v>1104</v>
      </c>
      <c r="H7" s="394">
        <v>5601697</v>
      </c>
      <c r="I7" s="394">
        <v>6514864</v>
      </c>
      <c r="J7" s="394">
        <v>6514864</v>
      </c>
      <c r="K7" s="395">
        <f>J7/I7</f>
        <v>1</v>
      </c>
    </row>
    <row r="8" spans="1:11" ht="17.399999999999999" x14ac:dyDescent="0.25">
      <c r="A8" s="392">
        <v>4</v>
      </c>
      <c r="B8" s="620" t="s">
        <v>1105</v>
      </c>
      <c r="C8" s="621"/>
      <c r="D8" s="622">
        <v>733322</v>
      </c>
      <c r="E8" s="806"/>
      <c r="F8" s="807"/>
      <c r="G8" s="393" t="s">
        <v>318</v>
      </c>
      <c r="H8" s="394">
        <v>10096131</v>
      </c>
      <c r="I8" s="394">
        <v>10309070</v>
      </c>
      <c r="J8" s="394">
        <v>10309070</v>
      </c>
      <c r="K8" s="395">
        <f>J8/I8</f>
        <v>1</v>
      </c>
    </row>
    <row r="9" spans="1:11" ht="17.399999999999999" x14ac:dyDescent="0.25">
      <c r="A9" s="390">
        <v>5</v>
      </c>
      <c r="B9" s="620" t="s">
        <v>1106</v>
      </c>
      <c r="C9" s="621"/>
      <c r="D9" s="622">
        <v>265179</v>
      </c>
      <c r="E9" s="806"/>
      <c r="F9" s="807"/>
      <c r="G9" s="393" t="s">
        <v>98</v>
      </c>
      <c r="H9" s="394"/>
      <c r="I9" s="394"/>
      <c r="J9" s="394"/>
      <c r="K9" s="395"/>
    </row>
    <row r="10" spans="1:11" ht="17.399999999999999" x14ac:dyDescent="0.25">
      <c r="A10" s="392">
        <v>6</v>
      </c>
      <c r="B10" s="623" t="s">
        <v>1044</v>
      </c>
      <c r="C10" s="621"/>
      <c r="D10" s="622">
        <f>SUM(D6:D9)</f>
        <v>45139551</v>
      </c>
      <c r="E10" s="806"/>
      <c r="F10" s="807"/>
      <c r="G10" s="393" t="s">
        <v>1107</v>
      </c>
      <c r="H10" s="394"/>
      <c r="I10" s="394">
        <v>106172</v>
      </c>
      <c r="J10" s="394">
        <v>106172</v>
      </c>
      <c r="K10" s="395">
        <f>J10/I10</f>
        <v>1</v>
      </c>
    </row>
    <row r="11" spans="1:11" ht="17.399999999999999" x14ac:dyDescent="0.25">
      <c r="A11" s="390">
        <v>7</v>
      </c>
      <c r="B11" s="620" t="s">
        <v>1108</v>
      </c>
      <c r="C11" s="621">
        <v>900000</v>
      </c>
      <c r="D11" s="621">
        <v>1221783</v>
      </c>
      <c r="E11" s="396">
        <v>1132222</v>
      </c>
      <c r="F11" s="397">
        <f>E11/D11</f>
        <v>0.92669647556071744</v>
      </c>
      <c r="G11" s="393"/>
      <c r="H11" s="394"/>
      <c r="I11" s="394"/>
      <c r="J11" s="398"/>
      <c r="K11" s="395"/>
    </row>
    <row r="12" spans="1:11" ht="17.399999999999999" x14ac:dyDescent="0.25">
      <c r="A12" s="392">
        <v>8</v>
      </c>
      <c r="B12" s="620" t="s">
        <v>1109</v>
      </c>
      <c r="C12" s="621"/>
      <c r="D12" s="621">
        <v>125000</v>
      </c>
      <c r="E12" s="396">
        <v>125000</v>
      </c>
      <c r="F12" s="397">
        <f>E12/D12</f>
        <v>1</v>
      </c>
      <c r="G12" s="393"/>
      <c r="H12" s="394"/>
      <c r="I12" s="394"/>
      <c r="J12" s="398"/>
      <c r="K12" s="395"/>
    </row>
    <row r="13" spans="1:11" ht="17.399999999999999" x14ac:dyDescent="0.25">
      <c r="A13" s="390">
        <v>9</v>
      </c>
      <c r="B13" s="620" t="s">
        <v>1110</v>
      </c>
      <c r="C13" s="621"/>
      <c r="D13" s="622">
        <v>117</v>
      </c>
      <c r="E13" s="396">
        <v>117</v>
      </c>
      <c r="F13" s="397">
        <f>E13/D13</f>
        <v>1</v>
      </c>
      <c r="G13" s="393"/>
      <c r="H13" s="394"/>
      <c r="I13" s="394"/>
      <c r="J13" s="398"/>
      <c r="K13" s="395"/>
    </row>
    <row r="14" spans="1:11" ht="17.399999999999999" x14ac:dyDescent="0.25">
      <c r="A14" s="392">
        <v>10</v>
      </c>
      <c r="B14" s="620" t="s">
        <v>1111</v>
      </c>
      <c r="C14" s="621"/>
      <c r="D14" s="622">
        <v>431</v>
      </c>
      <c r="E14" s="399">
        <v>431</v>
      </c>
      <c r="F14" s="397">
        <f>E14/D14</f>
        <v>1</v>
      </c>
      <c r="G14" s="393"/>
      <c r="H14" s="394"/>
      <c r="I14" s="394"/>
      <c r="J14" s="398"/>
      <c r="K14" s="395"/>
    </row>
    <row r="15" spans="1:11" ht="17.399999999999999" x14ac:dyDescent="0.3">
      <c r="A15" s="390">
        <v>11</v>
      </c>
      <c r="B15" s="400" t="s">
        <v>315</v>
      </c>
      <c r="C15" s="401">
        <f>SUM(C6:C10)</f>
        <v>40359800</v>
      </c>
      <c r="D15" s="401">
        <f>SUM(D10:D14)</f>
        <v>46486882</v>
      </c>
      <c r="E15" s="402">
        <f>SUM(E6:E14)</f>
        <v>46397321</v>
      </c>
      <c r="F15" s="403">
        <f>E15/D15</f>
        <v>0.99807341348469014</v>
      </c>
      <c r="G15" s="404" t="s">
        <v>319</v>
      </c>
      <c r="H15" s="405">
        <f>SUM(H6:H13)</f>
        <v>41259800</v>
      </c>
      <c r="I15" s="405">
        <f>SUM(I6:I13)</f>
        <v>46486882</v>
      </c>
      <c r="J15" s="406">
        <f>SUM(J6:J13)</f>
        <v>46486882</v>
      </c>
      <c r="K15" s="407">
        <f>J15/I15</f>
        <v>1</v>
      </c>
    </row>
    <row r="16" spans="1:11" ht="15" x14ac:dyDescent="0.25">
      <c r="G16" s="308"/>
      <c r="H16" s="308"/>
    </row>
    <row r="17" spans="7:8" ht="15" x14ac:dyDescent="0.25">
      <c r="G17" s="308"/>
      <c r="H17" s="308"/>
    </row>
  </sheetData>
  <mergeCells count="2">
    <mergeCell ref="E6:E10"/>
    <mergeCell ref="F6:F10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&amp;LKözös Önkormányzati Hivatal&amp;C2017. évi zárszámadás&amp;R15. melléklet a 4/2018. (V. 31.) önkormányzati rendelethez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="70" zoomScaleNormal="70" workbookViewId="0">
      <selection activeCell="C3" sqref="C3"/>
    </sheetView>
  </sheetViews>
  <sheetFormatPr defaultRowHeight="13.2" x14ac:dyDescent="0.25"/>
  <cols>
    <col min="1" max="1" width="18.33203125" customWidth="1"/>
    <col min="2" max="2" width="27" customWidth="1"/>
    <col min="3" max="3" width="45.33203125" bestFit="1" customWidth="1"/>
    <col min="4" max="5" width="20.5546875" bestFit="1" customWidth="1"/>
    <col min="6" max="6" width="19.109375" bestFit="1" customWidth="1"/>
    <col min="7" max="7" width="20.6640625" bestFit="1" customWidth="1"/>
    <col min="8" max="8" width="18.88671875" customWidth="1"/>
    <col min="9" max="9" width="18.109375" bestFit="1" customWidth="1"/>
    <col min="10" max="10" width="15.33203125" bestFit="1" customWidth="1"/>
  </cols>
  <sheetData>
    <row r="1" spans="1:10" ht="17.399999999999999" x14ac:dyDescent="0.3">
      <c r="A1" s="237"/>
      <c r="B1" s="229"/>
      <c r="C1" s="229"/>
      <c r="D1" s="238"/>
      <c r="E1" s="229"/>
      <c r="F1" s="229"/>
      <c r="G1" s="239"/>
      <c r="H1" s="239"/>
      <c r="I1" s="239"/>
    </row>
    <row r="2" spans="1:10" ht="17.399999999999999" x14ac:dyDescent="0.3">
      <c r="A2" s="408"/>
      <c r="B2" s="240" t="s">
        <v>1</v>
      </c>
      <c r="C2" s="240" t="s">
        <v>2</v>
      </c>
      <c r="D2" s="240" t="s">
        <v>3</v>
      </c>
      <c r="E2" s="240" t="s">
        <v>4</v>
      </c>
      <c r="F2" s="240" t="s">
        <v>5</v>
      </c>
      <c r="G2" s="240" t="s">
        <v>6</v>
      </c>
      <c r="H2" s="240" t="s">
        <v>7</v>
      </c>
      <c r="I2" s="240"/>
      <c r="J2" s="240" t="s">
        <v>8</v>
      </c>
    </row>
    <row r="3" spans="1:10" ht="104.4" x14ac:dyDescent="0.3">
      <c r="A3" s="240">
        <v>1</v>
      </c>
      <c r="B3" s="241" t="s">
        <v>435</v>
      </c>
      <c r="C3" s="241" t="s">
        <v>958</v>
      </c>
      <c r="D3" s="241"/>
      <c r="E3" s="241" t="s">
        <v>959</v>
      </c>
      <c r="F3" s="241" t="s">
        <v>960</v>
      </c>
      <c r="G3" s="241" t="s">
        <v>961</v>
      </c>
      <c r="H3" s="241" t="s">
        <v>962</v>
      </c>
      <c r="I3" s="241" t="s">
        <v>1112</v>
      </c>
      <c r="J3" s="241" t="s">
        <v>963</v>
      </c>
    </row>
    <row r="4" spans="1:10" ht="18" customHeight="1" x14ac:dyDescent="0.3">
      <c r="A4" s="240">
        <v>2</v>
      </c>
      <c r="B4" s="808" t="s">
        <v>138</v>
      </c>
      <c r="C4" s="808" t="s">
        <v>964</v>
      </c>
      <c r="D4" s="242" t="s">
        <v>965</v>
      </c>
      <c r="E4" s="366">
        <f>F4+G4+H4+J4</f>
        <v>21010053</v>
      </c>
      <c r="F4" s="367">
        <v>13459798</v>
      </c>
      <c r="G4" s="367">
        <v>2939440</v>
      </c>
      <c r="H4" s="367">
        <v>4610815</v>
      </c>
      <c r="I4" s="367"/>
      <c r="J4" s="367"/>
    </row>
    <row r="5" spans="1:10" ht="17.399999999999999" x14ac:dyDescent="0.3">
      <c r="A5" s="240">
        <v>3</v>
      </c>
      <c r="B5" s="809"/>
      <c r="C5" s="809"/>
      <c r="D5" s="242" t="s">
        <v>359</v>
      </c>
      <c r="E5" s="366">
        <f t="shared" ref="E5:E14" si="0">F5+G5+H5+J5</f>
        <v>23174315</v>
      </c>
      <c r="F5" s="367">
        <v>15393998</v>
      </c>
      <c r="G5" s="367">
        <v>3416589</v>
      </c>
      <c r="H5" s="367">
        <v>4279781</v>
      </c>
      <c r="I5" s="367"/>
      <c r="J5" s="367">
        <v>83947</v>
      </c>
    </row>
    <row r="6" spans="1:10" ht="17.399999999999999" x14ac:dyDescent="0.3">
      <c r="A6" s="240">
        <v>4</v>
      </c>
      <c r="B6" s="809"/>
      <c r="C6" s="809"/>
      <c r="D6" s="242" t="s">
        <v>360</v>
      </c>
      <c r="E6" s="366">
        <f t="shared" si="0"/>
        <v>23174315</v>
      </c>
      <c r="F6" s="367">
        <v>15393998</v>
      </c>
      <c r="G6" s="367">
        <v>3416589</v>
      </c>
      <c r="H6" s="367">
        <v>4279781</v>
      </c>
      <c r="I6" s="367"/>
      <c r="J6" s="367">
        <v>83947</v>
      </c>
    </row>
    <row r="7" spans="1:10" ht="57" customHeight="1" x14ac:dyDescent="0.3">
      <c r="A7" s="240">
        <v>5</v>
      </c>
      <c r="B7" s="810"/>
      <c r="C7" s="810"/>
      <c r="D7" s="617" t="s">
        <v>957</v>
      </c>
      <c r="E7" s="409">
        <f>E6/E5</f>
        <v>1</v>
      </c>
      <c r="F7" s="409">
        <f>F6/F5</f>
        <v>1</v>
      </c>
      <c r="G7" s="409">
        <f>G6/G5</f>
        <v>1</v>
      </c>
      <c r="H7" s="409">
        <f>H6/H5</f>
        <v>1</v>
      </c>
      <c r="I7" s="409"/>
      <c r="J7" s="409">
        <f>J6/J5</f>
        <v>1</v>
      </c>
    </row>
    <row r="8" spans="1:10" ht="18" customHeight="1" x14ac:dyDescent="0.3">
      <c r="A8" s="240">
        <v>6</v>
      </c>
      <c r="B8" s="808" t="s">
        <v>138</v>
      </c>
      <c r="C8" s="808" t="s">
        <v>966</v>
      </c>
      <c r="D8" s="242" t="s">
        <v>965</v>
      </c>
      <c r="E8" s="366">
        <f t="shared" si="0"/>
        <v>20249747</v>
      </c>
      <c r="F8" s="367">
        <v>12102174</v>
      </c>
      <c r="G8" s="367">
        <v>2662257</v>
      </c>
      <c r="H8" s="367">
        <v>5485316</v>
      </c>
      <c r="I8" s="367"/>
      <c r="J8" s="367">
        <v>0</v>
      </c>
    </row>
    <row r="9" spans="1:10" ht="17.399999999999999" x14ac:dyDescent="0.3">
      <c r="A9" s="240">
        <v>7</v>
      </c>
      <c r="B9" s="809"/>
      <c r="C9" s="809"/>
      <c r="D9" s="242" t="s">
        <v>359</v>
      </c>
      <c r="E9" s="366">
        <f t="shared" si="0"/>
        <v>23312567</v>
      </c>
      <c r="F9" s="367">
        <v>14162778</v>
      </c>
      <c r="G9" s="367">
        <v>3098275</v>
      </c>
      <c r="H9" s="367">
        <v>6029289</v>
      </c>
      <c r="I9" s="367"/>
      <c r="J9" s="367">
        <v>22225</v>
      </c>
    </row>
    <row r="10" spans="1:10" ht="17.399999999999999" x14ac:dyDescent="0.3">
      <c r="A10" s="240">
        <v>8</v>
      </c>
      <c r="B10" s="809"/>
      <c r="C10" s="809"/>
      <c r="D10" s="242" t="s">
        <v>360</v>
      </c>
      <c r="E10" s="366">
        <f t="shared" si="0"/>
        <v>23312567</v>
      </c>
      <c r="F10" s="367">
        <v>14162778</v>
      </c>
      <c r="G10" s="367">
        <v>3098275</v>
      </c>
      <c r="H10" s="367">
        <v>6029289</v>
      </c>
      <c r="I10" s="367"/>
      <c r="J10" s="367">
        <v>22225</v>
      </c>
    </row>
    <row r="11" spans="1:10" ht="58.5" customHeight="1" x14ac:dyDescent="0.3">
      <c r="A11" s="240">
        <v>9</v>
      </c>
      <c r="B11" s="810"/>
      <c r="C11" s="810"/>
      <c r="D11" s="617" t="s">
        <v>957</v>
      </c>
      <c r="E11" s="409">
        <f>E10/E9</f>
        <v>1</v>
      </c>
      <c r="F11" s="368">
        <f>F10/F9</f>
        <v>1</v>
      </c>
      <c r="G11" s="368">
        <f>G10/G9</f>
        <v>1</v>
      </c>
      <c r="H11" s="368">
        <f>H10/H9</f>
        <v>1</v>
      </c>
      <c r="I11" s="368"/>
      <c r="J11" s="368">
        <f>J10/J9</f>
        <v>1</v>
      </c>
    </row>
    <row r="12" spans="1:10" ht="18" customHeight="1" x14ac:dyDescent="0.3">
      <c r="A12" s="240">
        <v>14</v>
      </c>
      <c r="B12" s="811" t="s">
        <v>967</v>
      </c>
      <c r="C12" s="812"/>
      <c r="D12" s="243" t="s">
        <v>968</v>
      </c>
      <c r="E12" s="366">
        <f t="shared" si="0"/>
        <v>41259800</v>
      </c>
      <c r="F12" s="366">
        <f t="shared" ref="F12:J14" si="1">F4+F8</f>
        <v>25561972</v>
      </c>
      <c r="G12" s="366">
        <f t="shared" si="1"/>
        <v>5601697</v>
      </c>
      <c r="H12" s="366">
        <f t="shared" si="1"/>
        <v>10096131</v>
      </c>
      <c r="I12" s="366">
        <f t="shared" si="1"/>
        <v>0</v>
      </c>
      <c r="J12" s="366">
        <f t="shared" si="1"/>
        <v>0</v>
      </c>
    </row>
    <row r="13" spans="1:10" ht="17.399999999999999" x14ac:dyDescent="0.3">
      <c r="A13" s="240">
        <v>15</v>
      </c>
      <c r="B13" s="813"/>
      <c r="C13" s="814"/>
      <c r="D13" s="243" t="s">
        <v>969</v>
      </c>
      <c r="E13" s="366">
        <f t="shared" si="0"/>
        <v>46486882</v>
      </c>
      <c r="F13" s="366">
        <f t="shared" si="1"/>
        <v>29556776</v>
      </c>
      <c r="G13" s="366">
        <f t="shared" si="1"/>
        <v>6514864</v>
      </c>
      <c r="H13" s="366">
        <f t="shared" si="1"/>
        <v>10309070</v>
      </c>
      <c r="I13" s="366">
        <f t="shared" si="1"/>
        <v>0</v>
      </c>
      <c r="J13" s="366">
        <f t="shared" si="1"/>
        <v>106172</v>
      </c>
    </row>
    <row r="14" spans="1:10" ht="17.399999999999999" x14ac:dyDescent="0.3">
      <c r="A14" s="240">
        <v>16</v>
      </c>
      <c r="B14" s="813"/>
      <c r="C14" s="814"/>
      <c r="D14" s="243" t="s">
        <v>970</v>
      </c>
      <c r="E14" s="366">
        <f t="shared" si="0"/>
        <v>46486882</v>
      </c>
      <c r="F14" s="366">
        <f t="shared" si="1"/>
        <v>29556776</v>
      </c>
      <c r="G14" s="366">
        <f t="shared" si="1"/>
        <v>6514864</v>
      </c>
      <c r="H14" s="366">
        <f t="shared" si="1"/>
        <v>10309070</v>
      </c>
      <c r="I14" s="366">
        <f t="shared" si="1"/>
        <v>0</v>
      </c>
      <c r="J14" s="366">
        <f t="shared" si="1"/>
        <v>106172</v>
      </c>
    </row>
    <row r="15" spans="1:10" ht="47.25" customHeight="1" x14ac:dyDescent="0.3">
      <c r="A15" s="240">
        <v>17</v>
      </c>
      <c r="B15" s="815"/>
      <c r="C15" s="816"/>
      <c r="D15" s="616" t="s">
        <v>957</v>
      </c>
      <c r="E15" s="409">
        <f>E14/E13</f>
        <v>1</v>
      </c>
      <c r="F15" s="368">
        <f>F14/F13</f>
        <v>1</v>
      </c>
      <c r="G15" s="368">
        <f>G14/G13</f>
        <v>1</v>
      </c>
      <c r="H15" s="368">
        <f>H14/H13</f>
        <v>1</v>
      </c>
      <c r="I15" s="368"/>
      <c r="J15" s="368">
        <f>J14/J13</f>
        <v>1</v>
      </c>
    </row>
  </sheetData>
  <mergeCells count="5">
    <mergeCell ref="C4:C7"/>
    <mergeCell ref="C8:C11"/>
    <mergeCell ref="B12:C15"/>
    <mergeCell ref="B4:B7"/>
    <mergeCell ref="B8:B11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Header>&amp;LKözös Önkormányzati Hivatal&amp;C2017. évi zárszámadás&amp;R16. melléklet a 4/2018. (V. 31.) önkormányzati rendelethez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topLeftCell="A8" zoomScaleNormal="100" workbookViewId="0">
      <selection activeCell="B8" sqref="B8"/>
    </sheetView>
  </sheetViews>
  <sheetFormatPr defaultRowHeight="13.2" x14ac:dyDescent="0.25"/>
  <cols>
    <col min="2" max="2" width="92.109375" customWidth="1"/>
    <col min="3" max="3" width="17.6640625" bestFit="1" customWidth="1"/>
    <col min="4" max="4" width="11.88671875" customWidth="1"/>
    <col min="5" max="5" width="15.33203125" customWidth="1"/>
  </cols>
  <sheetData>
    <row r="1" spans="1:5" ht="18" x14ac:dyDescent="0.35">
      <c r="A1" s="244"/>
      <c r="B1" s="244"/>
      <c r="C1" s="244"/>
      <c r="D1" s="244"/>
      <c r="E1" s="245"/>
    </row>
    <row r="2" spans="1:5" ht="17.399999999999999" x14ac:dyDescent="0.25">
      <c r="A2" s="817" t="s">
        <v>972</v>
      </c>
      <c r="B2" s="246" t="s">
        <v>1</v>
      </c>
      <c r="C2" s="246" t="s">
        <v>2</v>
      </c>
      <c r="D2" s="246" t="s">
        <v>3</v>
      </c>
      <c r="E2" s="246" t="s">
        <v>4</v>
      </c>
    </row>
    <row r="3" spans="1:5" ht="34.799999999999997" x14ac:dyDescent="0.25">
      <c r="A3" s="818"/>
      <c r="B3" s="246" t="s">
        <v>369</v>
      </c>
      <c r="C3" s="246" t="s">
        <v>460</v>
      </c>
      <c r="D3" s="246" t="s">
        <v>461</v>
      </c>
      <c r="E3" s="246" t="s">
        <v>462</v>
      </c>
    </row>
    <row r="4" spans="1:5" ht="18" x14ac:dyDescent="0.35">
      <c r="A4" s="246">
        <v>1</v>
      </c>
      <c r="B4" s="247" t="s">
        <v>464</v>
      </c>
      <c r="C4" s="248"/>
      <c r="D4" s="248"/>
      <c r="E4" s="248"/>
    </row>
    <row r="5" spans="1:5" ht="17.399999999999999" x14ac:dyDescent="0.25">
      <c r="A5" s="246">
        <v>2</v>
      </c>
      <c r="B5" s="249" t="s">
        <v>973</v>
      </c>
      <c r="C5" s="250">
        <v>0</v>
      </c>
      <c r="D5" s="250">
        <v>0</v>
      </c>
      <c r="E5" s="250">
        <v>0</v>
      </c>
    </row>
    <row r="6" spans="1:5" ht="17.399999999999999" x14ac:dyDescent="0.25">
      <c r="A6" s="246">
        <v>3</v>
      </c>
      <c r="B6" s="251" t="s">
        <v>474</v>
      </c>
      <c r="C6" s="252">
        <v>0</v>
      </c>
      <c r="D6" s="252">
        <v>0</v>
      </c>
      <c r="E6" s="252">
        <v>0</v>
      </c>
    </row>
    <row r="7" spans="1:5" ht="17.399999999999999" x14ac:dyDescent="0.25">
      <c r="A7" s="246">
        <v>4</v>
      </c>
      <c r="B7" s="251" t="s">
        <v>476</v>
      </c>
      <c r="C7" s="252">
        <v>0</v>
      </c>
      <c r="D7" s="252">
        <v>0</v>
      </c>
      <c r="E7" s="252">
        <v>0</v>
      </c>
    </row>
    <row r="8" spans="1:5" ht="17.399999999999999" x14ac:dyDescent="0.25">
      <c r="A8" s="246">
        <v>5</v>
      </c>
      <c r="B8" s="251" t="s">
        <v>478</v>
      </c>
      <c r="C8" s="252">
        <v>0</v>
      </c>
      <c r="D8" s="252">
        <v>0</v>
      </c>
      <c r="E8" s="252">
        <v>0</v>
      </c>
    </row>
    <row r="9" spans="1:5" ht="17.399999999999999" x14ac:dyDescent="0.25">
      <c r="A9" s="246">
        <v>6</v>
      </c>
      <c r="B9" s="251" t="s">
        <v>480</v>
      </c>
      <c r="C9" s="252">
        <v>0</v>
      </c>
      <c r="D9" s="252">
        <v>0</v>
      </c>
      <c r="E9" s="252">
        <v>0</v>
      </c>
    </row>
    <row r="10" spans="1:5" ht="17.399999999999999" x14ac:dyDescent="0.25">
      <c r="A10" s="246">
        <v>7</v>
      </c>
      <c r="B10" s="251" t="s">
        <v>482</v>
      </c>
      <c r="C10" s="252">
        <v>0</v>
      </c>
      <c r="D10" s="252">
        <v>0</v>
      </c>
      <c r="E10" s="252">
        <v>0</v>
      </c>
    </row>
    <row r="11" spans="1:5" ht="17.399999999999999" x14ac:dyDescent="0.25">
      <c r="A11" s="246">
        <v>8</v>
      </c>
      <c r="B11" s="249" t="s">
        <v>974</v>
      </c>
      <c r="C11" s="250">
        <v>0</v>
      </c>
      <c r="D11" s="250">
        <v>0</v>
      </c>
      <c r="E11" s="250">
        <v>0</v>
      </c>
    </row>
    <row r="12" spans="1:5" ht="17.399999999999999" x14ac:dyDescent="0.25">
      <c r="A12" s="246">
        <v>9</v>
      </c>
      <c r="B12" s="249" t="s">
        <v>975</v>
      </c>
      <c r="C12" s="250">
        <v>0</v>
      </c>
      <c r="D12" s="250">
        <v>0</v>
      </c>
      <c r="E12" s="250">
        <v>0</v>
      </c>
    </row>
    <row r="13" spans="1:5" ht="17.399999999999999" x14ac:dyDescent="0.25">
      <c r="A13" s="246">
        <v>10</v>
      </c>
      <c r="B13" s="249" t="s">
        <v>976</v>
      </c>
      <c r="C13" s="250">
        <v>0</v>
      </c>
      <c r="D13" s="250">
        <v>0</v>
      </c>
      <c r="E13" s="250">
        <v>0</v>
      </c>
    </row>
    <row r="14" spans="1:5" ht="21" customHeight="1" x14ac:dyDescent="0.25">
      <c r="A14" s="246">
        <v>11</v>
      </c>
      <c r="B14" s="249" t="s">
        <v>977</v>
      </c>
      <c r="C14" s="250">
        <v>0</v>
      </c>
      <c r="D14" s="250">
        <v>0</v>
      </c>
      <c r="E14" s="250">
        <v>0</v>
      </c>
    </row>
    <row r="15" spans="1:5" ht="17.399999999999999" x14ac:dyDescent="0.25">
      <c r="A15" s="246">
        <v>12</v>
      </c>
      <c r="B15" s="249" t="s">
        <v>978</v>
      </c>
      <c r="C15" s="250">
        <v>0</v>
      </c>
      <c r="D15" s="250">
        <v>0</v>
      </c>
      <c r="E15" s="250">
        <v>0</v>
      </c>
    </row>
    <row r="16" spans="1:5" ht="17.399999999999999" x14ac:dyDescent="0.25">
      <c r="A16" s="246">
        <v>13</v>
      </c>
      <c r="B16" s="249" t="s">
        <v>979</v>
      </c>
      <c r="C16" s="250">
        <v>0</v>
      </c>
      <c r="D16" s="250">
        <v>0</v>
      </c>
      <c r="E16" s="250">
        <v>0</v>
      </c>
    </row>
    <row r="17" spans="1:5" ht="17.399999999999999" x14ac:dyDescent="0.25">
      <c r="A17" s="246">
        <v>14</v>
      </c>
      <c r="B17" s="249" t="s">
        <v>980</v>
      </c>
      <c r="C17" s="250">
        <v>0</v>
      </c>
      <c r="D17" s="250">
        <v>0</v>
      </c>
      <c r="E17" s="250">
        <v>0</v>
      </c>
    </row>
    <row r="18" spans="1:5" ht="17.399999999999999" x14ac:dyDescent="0.25">
      <c r="A18" s="246">
        <v>15</v>
      </c>
      <c r="B18" s="249" t="s">
        <v>981</v>
      </c>
      <c r="C18" s="250">
        <v>0</v>
      </c>
      <c r="D18" s="250">
        <v>0</v>
      </c>
      <c r="E18" s="250">
        <v>0</v>
      </c>
    </row>
    <row r="19" spans="1:5" ht="17.399999999999999" x14ac:dyDescent="0.25">
      <c r="A19" s="246">
        <v>16</v>
      </c>
      <c r="B19" s="249" t="s">
        <v>982</v>
      </c>
      <c r="C19" s="250">
        <v>64007</v>
      </c>
      <c r="D19" s="250">
        <v>0</v>
      </c>
      <c r="E19" s="250">
        <v>336966</v>
      </c>
    </row>
    <row r="20" spans="1:5" ht="17.399999999999999" x14ac:dyDescent="0.25">
      <c r="A20" s="246">
        <v>17</v>
      </c>
      <c r="B20" s="249" t="s">
        <v>983</v>
      </c>
      <c r="C20" s="250">
        <v>0</v>
      </c>
      <c r="D20" s="250">
        <v>0</v>
      </c>
      <c r="E20" s="250">
        <v>0</v>
      </c>
    </row>
    <row r="21" spans="1:5" ht="17.399999999999999" x14ac:dyDescent="0.25">
      <c r="A21" s="246">
        <v>18</v>
      </c>
      <c r="B21" s="251" t="s">
        <v>984</v>
      </c>
      <c r="C21" s="252">
        <v>89902</v>
      </c>
      <c r="D21" s="252">
        <v>0</v>
      </c>
      <c r="E21" s="252"/>
    </row>
    <row r="22" spans="1:5" ht="17.399999999999999" x14ac:dyDescent="0.25">
      <c r="A22" s="246">
        <v>19</v>
      </c>
      <c r="B22" s="251" t="s">
        <v>610</v>
      </c>
      <c r="C22" s="252">
        <v>89992</v>
      </c>
      <c r="D22" s="252">
        <v>0</v>
      </c>
      <c r="E22" s="252"/>
    </row>
    <row r="23" spans="1:5" ht="17.399999999999999" x14ac:dyDescent="0.25">
      <c r="A23" s="246">
        <v>20</v>
      </c>
      <c r="B23" s="251" t="s">
        <v>612</v>
      </c>
      <c r="C23" s="252">
        <v>0</v>
      </c>
      <c r="D23" s="252">
        <v>0</v>
      </c>
      <c r="E23" s="252">
        <v>0</v>
      </c>
    </row>
    <row r="24" spans="1:5" ht="17.399999999999999" x14ac:dyDescent="0.25">
      <c r="A24" s="246">
        <v>21</v>
      </c>
      <c r="B24" s="251" t="s">
        <v>614</v>
      </c>
      <c r="C24" s="252">
        <v>0</v>
      </c>
      <c r="D24" s="252">
        <v>0</v>
      </c>
      <c r="E24" s="252">
        <v>0</v>
      </c>
    </row>
    <row r="25" spans="1:5" ht="17.399999999999999" x14ac:dyDescent="0.25">
      <c r="A25" s="246">
        <v>22</v>
      </c>
      <c r="B25" s="251" t="s">
        <v>985</v>
      </c>
      <c r="C25" s="252">
        <v>0</v>
      </c>
      <c r="D25" s="252">
        <v>0</v>
      </c>
      <c r="E25" s="252">
        <v>0</v>
      </c>
    </row>
    <row r="26" spans="1:5" ht="17.399999999999999" x14ac:dyDescent="0.25">
      <c r="A26" s="246">
        <v>23</v>
      </c>
      <c r="B26" s="251" t="s">
        <v>986</v>
      </c>
      <c r="C26" s="252">
        <v>0</v>
      </c>
      <c r="D26" s="252"/>
      <c r="E26" s="252">
        <v>0</v>
      </c>
    </row>
    <row r="27" spans="1:5" ht="17.399999999999999" x14ac:dyDescent="0.25">
      <c r="A27" s="246">
        <v>24</v>
      </c>
      <c r="B27" s="249" t="s">
        <v>987</v>
      </c>
      <c r="C27" s="250">
        <v>89902</v>
      </c>
      <c r="D27" s="250">
        <v>0</v>
      </c>
      <c r="E27" s="250"/>
    </row>
    <row r="28" spans="1:5" ht="17.399999999999999" x14ac:dyDescent="0.25">
      <c r="A28" s="246">
        <v>25</v>
      </c>
      <c r="B28" s="249" t="s">
        <v>988</v>
      </c>
      <c r="C28" s="250">
        <v>153999</v>
      </c>
      <c r="D28" s="250">
        <v>0</v>
      </c>
      <c r="E28" s="250">
        <v>336966</v>
      </c>
    </row>
    <row r="29" spans="1:5" ht="17.399999999999999" x14ac:dyDescent="0.25">
      <c r="A29" s="246">
        <v>26</v>
      </c>
      <c r="B29" s="249" t="s">
        <v>634</v>
      </c>
      <c r="C29" s="250">
        <v>0</v>
      </c>
      <c r="D29" s="250">
        <v>0</v>
      </c>
      <c r="E29" s="250">
        <v>0</v>
      </c>
    </row>
    <row r="30" spans="1:5" ht="17.399999999999999" x14ac:dyDescent="0.25">
      <c r="A30" s="246">
        <v>27</v>
      </c>
      <c r="B30" s="251" t="s">
        <v>636</v>
      </c>
      <c r="C30" s="252">
        <v>0</v>
      </c>
      <c r="D30" s="252">
        <v>0</v>
      </c>
      <c r="E30" s="252">
        <v>0</v>
      </c>
    </row>
    <row r="31" spans="1:5" ht="17.399999999999999" x14ac:dyDescent="0.25">
      <c r="A31" s="246">
        <v>28</v>
      </c>
      <c r="B31" s="251" t="s">
        <v>638</v>
      </c>
      <c r="C31" s="252">
        <v>0</v>
      </c>
      <c r="D31" s="252">
        <v>0</v>
      </c>
      <c r="E31" s="252">
        <v>0</v>
      </c>
    </row>
    <row r="32" spans="1:5" ht="17.399999999999999" x14ac:dyDescent="0.25">
      <c r="A32" s="246">
        <v>29</v>
      </c>
      <c r="B32" s="251" t="s">
        <v>640</v>
      </c>
      <c r="C32" s="252">
        <v>0</v>
      </c>
      <c r="D32" s="252">
        <v>0</v>
      </c>
      <c r="E32" s="252">
        <v>0</v>
      </c>
    </row>
    <row r="33" spans="1:5" ht="17.399999999999999" x14ac:dyDescent="0.25">
      <c r="A33" s="246">
        <v>30</v>
      </c>
      <c r="B33" s="249" t="s">
        <v>989</v>
      </c>
      <c r="C33" s="250">
        <v>0</v>
      </c>
      <c r="D33" s="250">
        <v>0</v>
      </c>
      <c r="E33" s="250">
        <v>0</v>
      </c>
    </row>
    <row r="34" spans="1:5" ht="17.399999999999999" x14ac:dyDescent="0.25">
      <c r="A34" s="246">
        <v>31</v>
      </c>
      <c r="B34" s="249" t="s">
        <v>434</v>
      </c>
      <c r="C34" s="250">
        <v>153999</v>
      </c>
      <c r="D34" s="250">
        <v>0</v>
      </c>
      <c r="E34" s="250">
        <v>336966</v>
      </c>
    </row>
    <row r="35" spans="1:5" ht="18" x14ac:dyDescent="0.35">
      <c r="A35" s="246">
        <v>32</v>
      </c>
      <c r="B35" s="247" t="s">
        <v>645</v>
      </c>
      <c r="C35" s="248"/>
      <c r="D35" s="248"/>
      <c r="E35" s="248"/>
    </row>
    <row r="36" spans="1:5" ht="17.399999999999999" x14ac:dyDescent="0.25">
      <c r="A36" s="246">
        <v>33</v>
      </c>
      <c r="B36" s="251" t="s">
        <v>647</v>
      </c>
      <c r="C36" s="252">
        <v>2410266</v>
      </c>
      <c r="D36" s="252">
        <v>0</v>
      </c>
      <c r="E36" s="252">
        <v>2410266</v>
      </c>
    </row>
    <row r="37" spans="1:5" ht="17.399999999999999" x14ac:dyDescent="0.25">
      <c r="A37" s="246">
        <v>34</v>
      </c>
      <c r="B37" s="251" t="s">
        <v>649</v>
      </c>
      <c r="C37" s="252">
        <v>0</v>
      </c>
      <c r="D37" s="252">
        <v>0</v>
      </c>
      <c r="E37" s="252">
        <v>0</v>
      </c>
    </row>
    <row r="38" spans="1:5" ht="17.399999999999999" x14ac:dyDescent="0.25">
      <c r="A38" s="246">
        <v>35</v>
      </c>
      <c r="B38" s="251" t="s">
        <v>651</v>
      </c>
      <c r="C38" s="252">
        <v>0</v>
      </c>
      <c r="D38" s="252">
        <v>0</v>
      </c>
      <c r="E38" s="252">
        <v>0</v>
      </c>
    </row>
    <row r="39" spans="1:5" ht="17.399999999999999" x14ac:dyDescent="0.25">
      <c r="A39" s="246">
        <v>36</v>
      </c>
      <c r="B39" s="251" t="s">
        <v>653</v>
      </c>
      <c r="C39" s="252">
        <v>-2320706</v>
      </c>
      <c r="D39" s="252">
        <v>0</v>
      </c>
      <c r="E39" s="252">
        <v>-2394607</v>
      </c>
    </row>
    <row r="40" spans="1:5" ht="17.399999999999999" x14ac:dyDescent="0.25">
      <c r="A40" s="246">
        <v>37</v>
      </c>
      <c r="B40" s="251" t="s">
        <v>655</v>
      </c>
      <c r="C40" s="252">
        <v>0</v>
      </c>
      <c r="D40" s="252">
        <v>0</v>
      </c>
      <c r="E40" s="252">
        <v>0</v>
      </c>
    </row>
    <row r="41" spans="1:5" ht="17.399999999999999" x14ac:dyDescent="0.25">
      <c r="A41" s="246">
        <v>38</v>
      </c>
      <c r="B41" s="251" t="s">
        <v>657</v>
      </c>
      <c r="C41" s="252">
        <v>-73901</v>
      </c>
      <c r="D41" s="252">
        <v>0</v>
      </c>
      <c r="E41" s="252">
        <v>321307</v>
      </c>
    </row>
    <row r="42" spans="1:5" ht="17.399999999999999" x14ac:dyDescent="0.25">
      <c r="A42" s="246">
        <v>39</v>
      </c>
      <c r="B42" s="249" t="s">
        <v>990</v>
      </c>
      <c r="C42" s="250">
        <v>15659</v>
      </c>
      <c r="D42" s="250">
        <v>0</v>
      </c>
      <c r="E42" s="250">
        <v>336966</v>
      </c>
    </row>
    <row r="43" spans="1:5" ht="17.399999999999999" x14ac:dyDescent="0.25">
      <c r="A43" s="246">
        <v>40</v>
      </c>
      <c r="B43" s="249" t="s">
        <v>991</v>
      </c>
      <c r="C43" s="250">
        <v>138339</v>
      </c>
      <c r="D43" s="250">
        <v>0</v>
      </c>
      <c r="E43" s="250">
        <v>138339</v>
      </c>
    </row>
    <row r="44" spans="1:5" ht="17.399999999999999" x14ac:dyDescent="0.25">
      <c r="A44" s="246">
        <v>41</v>
      </c>
      <c r="B44" s="249" t="s">
        <v>992</v>
      </c>
      <c r="C44" s="250">
        <v>138339</v>
      </c>
      <c r="D44" s="250">
        <v>0</v>
      </c>
      <c r="E44" s="250"/>
    </row>
    <row r="45" spans="1:5" ht="17.399999999999999" x14ac:dyDescent="0.25">
      <c r="A45" s="246">
        <v>42</v>
      </c>
      <c r="B45" s="251" t="s">
        <v>993</v>
      </c>
      <c r="C45" s="252">
        <v>0</v>
      </c>
      <c r="D45" s="252">
        <v>0</v>
      </c>
      <c r="E45" s="252">
        <v>0</v>
      </c>
    </row>
    <row r="46" spans="1:5" ht="17.399999999999999" x14ac:dyDescent="0.25">
      <c r="A46" s="246">
        <v>43</v>
      </c>
      <c r="B46" s="249" t="s">
        <v>994</v>
      </c>
      <c r="C46" s="250">
        <v>0</v>
      </c>
      <c r="D46" s="250">
        <v>0</v>
      </c>
      <c r="E46" s="250">
        <v>0</v>
      </c>
    </row>
    <row r="47" spans="1:5" ht="17.399999999999999" x14ac:dyDescent="0.25">
      <c r="A47" s="246">
        <v>44</v>
      </c>
      <c r="B47" s="249" t="s">
        <v>759</v>
      </c>
      <c r="C47" s="250">
        <v>0</v>
      </c>
      <c r="D47" s="250">
        <v>0</v>
      </c>
      <c r="E47" s="250">
        <v>0</v>
      </c>
    </row>
    <row r="48" spans="1:5" ht="34.799999999999997" x14ac:dyDescent="0.25">
      <c r="A48" s="246">
        <v>45</v>
      </c>
      <c r="B48" s="249" t="s">
        <v>761</v>
      </c>
      <c r="C48" s="250">
        <v>0</v>
      </c>
      <c r="D48" s="250">
        <v>0</v>
      </c>
      <c r="E48" s="250">
        <v>0</v>
      </c>
    </row>
    <row r="49" spans="1:5" ht="17.399999999999999" x14ac:dyDescent="0.25">
      <c r="A49" s="246">
        <v>46</v>
      </c>
      <c r="B49" s="251" t="s">
        <v>763</v>
      </c>
      <c r="C49" s="252">
        <v>1</v>
      </c>
      <c r="D49" s="252">
        <v>0</v>
      </c>
      <c r="E49" s="252"/>
    </row>
    <row r="50" spans="1:5" ht="17.399999999999999" x14ac:dyDescent="0.25">
      <c r="A50" s="246">
        <v>47</v>
      </c>
      <c r="B50" s="251" t="s">
        <v>765</v>
      </c>
      <c r="C50" s="252"/>
      <c r="D50" s="252">
        <v>0</v>
      </c>
      <c r="E50" s="252"/>
    </row>
    <row r="51" spans="1:5" ht="17.399999999999999" x14ac:dyDescent="0.25">
      <c r="A51" s="246">
        <v>48</v>
      </c>
      <c r="B51" s="251" t="s">
        <v>767</v>
      </c>
      <c r="C51" s="252">
        <v>0</v>
      </c>
      <c r="D51" s="252">
        <v>0</v>
      </c>
      <c r="E51" s="252">
        <v>0</v>
      </c>
    </row>
    <row r="52" spans="1:5" ht="17.399999999999999" x14ac:dyDescent="0.25">
      <c r="A52" s="246">
        <v>49</v>
      </c>
      <c r="B52" s="249" t="s">
        <v>995</v>
      </c>
      <c r="C52" s="250">
        <v>1</v>
      </c>
      <c r="D52" s="250">
        <v>0</v>
      </c>
      <c r="E52" s="250"/>
    </row>
    <row r="53" spans="1:5" ht="17.399999999999999" x14ac:dyDescent="0.25">
      <c r="A53" s="246">
        <v>50</v>
      </c>
      <c r="B53" s="249" t="s">
        <v>996</v>
      </c>
      <c r="C53" s="250">
        <v>153999</v>
      </c>
      <c r="D53" s="250">
        <v>0</v>
      </c>
      <c r="E53" s="250">
        <v>336966</v>
      </c>
    </row>
  </sheetData>
  <mergeCells count="1">
    <mergeCell ref="A2:A3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Header>&amp;LKözös Önkormányzati Hivatal&amp;C2017. évi zárszámadás&amp;R17. melléklet a 4/2018. (V. 31.) önkormányzati rendelethez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zoomScaleNormal="100" workbookViewId="0">
      <selection activeCell="B6" sqref="B6"/>
    </sheetView>
  </sheetViews>
  <sheetFormatPr defaultRowHeight="13.2" x14ac:dyDescent="0.25"/>
  <cols>
    <col min="2" max="2" width="76.6640625" customWidth="1"/>
    <col min="3" max="3" width="16" customWidth="1"/>
  </cols>
  <sheetData>
    <row r="1" spans="1:3" ht="18" x14ac:dyDescent="0.35">
      <c r="A1" s="244"/>
      <c r="B1" s="244"/>
      <c r="C1" s="245"/>
    </row>
    <row r="2" spans="1:3" ht="18" customHeight="1" x14ac:dyDescent="0.35">
      <c r="A2" s="253"/>
      <c r="B2" s="254" t="s">
        <v>859</v>
      </c>
      <c r="C2" s="254" t="s">
        <v>2</v>
      </c>
    </row>
    <row r="3" spans="1:3" ht="34.799999999999997" x14ac:dyDescent="0.25">
      <c r="A3" s="246" t="s">
        <v>972</v>
      </c>
      <c r="B3" s="246" t="s">
        <v>369</v>
      </c>
      <c r="C3" s="246" t="s">
        <v>772</v>
      </c>
    </row>
    <row r="4" spans="1:3" ht="17.399999999999999" x14ac:dyDescent="0.25">
      <c r="A4" s="246">
        <v>1</v>
      </c>
      <c r="B4" s="251" t="s">
        <v>773</v>
      </c>
      <c r="C4" s="252">
        <v>1257339</v>
      </c>
    </row>
    <row r="5" spans="1:3" ht="17.399999999999999" x14ac:dyDescent="0.25">
      <c r="A5" s="246">
        <v>2</v>
      </c>
      <c r="B5" s="251" t="s">
        <v>774</v>
      </c>
      <c r="C5" s="252">
        <v>46486882</v>
      </c>
    </row>
    <row r="6" spans="1:3" ht="21.75" customHeight="1" x14ac:dyDescent="0.25">
      <c r="A6" s="246">
        <v>3</v>
      </c>
      <c r="B6" s="249" t="s">
        <v>775</v>
      </c>
      <c r="C6" s="250">
        <f>C4-C5</f>
        <v>-45229543</v>
      </c>
    </row>
    <row r="7" spans="1:3" ht="17.399999999999999" x14ac:dyDescent="0.25">
      <c r="A7" s="246">
        <v>4</v>
      </c>
      <c r="B7" s="251" t="s">
        <v>776</v>
      </c>
      <c r="C7" s="252">
        <v>45139982</v>
      </c>
    </row>
    <row r="8" spans="1:3" ht="17.399999999999999" x14ac:dyDescent="0.25">
      <c r="A8" s="246">
        <v>5</v>
      </c>
      <c r="B8" s="251" t="s">
        <v>777</v>
      </c>
      <c r="C8" s="252">
        <v>0</v>
      </c>
    </row>
    <row r="9" spans="1:3" ht="19.5" customHeight="1" x14ac:dyDescent="0.25">
      <c r="A9" s="246">
        <v>6</v>
      </c>
      <c r="B9" s="249" t="s">
        <v>778</v>
      </c>
      <c r="C9" s="250">
        <f>SUM(C7:C8)</f>
        <v>45139982</v>
      </c>
    </row>
    <row r="10" spans="1:3" ht="17.399999999999999" x14ac:dyDescent="0.25">
      <c r="A10" s="246">
        <v>7</v>
      </c>
      <c r="B10" s="249" t="s">
        <v>997</v>
      </c>
      <c r="C10" s="250">
        <f>C9+C6</f>
        <v>-89561</v>
      </c>
    </row>
    <row r="11" spans="1:3" ht="17.399999999999999" x14ac:dyDescent="0.25">
      <c r="A11" s="246">
        <v>8</v>
      </c>
      <c r="B11" s="251" t="s">
        <v>780</v>
      </c>
      <c r="C11" s="252">
        <v>0</v>
      </c>
    </row>
    <row r="12" spans="1:3" ht="17.399999999999999" x14ac:dyDescent="0.25">
      <c r="A12" s="246">
        <v>9</v>
      </c>
      <c r="B12" s="251" t="s">
        <v>781</v>
      </c>
      <c r="C12" s="252">
        <v>0</v>
      </c>
    </row>
    <row r="13" spans="1:3" ht="34.799999999999997" x14ac:dyDescent="0.25">
      <c r="A13" s="246">
        <v>10</v>
      </c>
      <c r="B13" s="249" t="s">
        <v>782</v>
      </c>
      <c r="C13" s="250">
        <v>0</v>
      </c>
    </row>
    <row r="14" spans="1:3" ht="17.399999999999999" x14ac:dyDescent="0.25">
      <c r="A14" s="246">
        <v>11</v>
      </c>
      <c r="B14" s="251" t="s">
        <v>783</v>
      </c>
      <c r="C14" s="252">
        <v>0</v>
      </c>
    </row>
    <row r="15" spans="1:3" ht="17.399999999999999" x14ac:dyDescent="0.25">
      <c r="A15" s="246">
        <v>12</v>
      </c>
      <c r="B15" s="251" t="s">
        <v>784</v>
      </c>
      <c r="C15" s="252">
        <v>0</v>
      </c>
    </row>
    <row r="16" spans="1:3" ht="34.799999999999997" x14ac:dyDescent="0.25">
      <c r="A16" s="246">
        <v>13</v>
      </c>
      <c r="B16" s="249" t="s">
        <v>785</v>
      </c>
      <c r="C16" s="250">
        <v>0</v>
      </c>
    </row>
    <row r="17" spans="1:3" ht="17.399999999999999" x14ac:dyDescent="0.25">
      <c r="A17" s="246">
        <v>14</v>
      </c>
      <c r="B17" s="249" t="s">
        <v>786</v>
      </c>
      <c r="C17" s="250">
        <v>0</v>
      </c>
    </row>
    <row r="18" spans="1:3" ht="17.399999999999999" x14ac:dyDescent="0.25">
      <c r="A18" s="246">
        <v>15</v>
      </c>
      <c r="B18" s="249" t="s">
        <v>787</v>
      </c>
      <c r="C18" s="250">
        <v>-89561</v>
      </c>
    </row>
    <row r="19" spans="1:3" ht="34.799999999999997" x14ac:dyDescent="0.25">
      <c r="A19" s="246">
        <v>16</v>
      </c>
      <c r="B19" s="249" t="s">
        <v>788</v>
      </c>
      <c r="C19" s="250">
        <v>0</v>
      </c>
    </row>
    <row r="20" spans="1:3" ht="17.399999999999999" x14ac:dyDescent="0.25">
      <c r="A20" s="246">
        <v>17</v>
      </c>
      <c r="B20" s="249" t="s">
        <v>789</v>
      </c>
      <c r="C20" s="250">
        <v>-89561</v>
      </c>
    </row>
    <row r="21" spans="1:3" ht="34.799999999999997" x14ac:dyDescent="0.25">
      <c r="A21" s="246">
        <v>18</v>
      </c>
      <c r="B21" s="249" t="s">
        <v>790</v>
      </c>
      <c r="C21" s="250">
        <v>0</v>
      </c>
    </row>
    <row r="22" spans="1:3" ht="34.799999999999997" x14ac:dyDescent="0.25">
      <c r="A22" s="246">
        <v>19</v>
      </c>
      <c r="B22" s="249" t="s">
        <v>791</v>
      </c>
      <c r="C22" s="250">
        <v>0</v>
      </c>
    </row>
  </sheetData>
  <pageMargins left="0.70866141732283472" right="0.70866141732283472" top="0.74803149606299213" bottom="0.74803149606299213" header="0.31496062992125984" footer="0.31496062992125984"/>
  <pageSetup paperSize="9" scale="87" orientation="portrait" r:id="rId1"/>
  <headerFooter>
    <oddHeader>&amp;LKözös Önkormányzati Hivatal&amp;C2017. évi zárszámadás&amp;R18. melléklet a 4/2018. (V. 31.)
önkormányzati rendelethez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zoomScaleNormal="100" workbookViewId="0">
      <selection activeCell="B6" sqref="B6"/>
    </sheetView>
  </sheetViews>
  <sheetFormatPr defaultRowHeight="13.2" x14ac:dyDescent="0.25"/>
  <cols>
    <col min="2" max="2" width="110.88671875" customWidth="1"/>
    <col min="3" max="3" width="15.44140625" bestFit="1" customWidth="1"/>
    <col min="4" max="4" width="9.33203125" bestFit="1" customWidth="1"/>
    <col min="5" max="5" width="15.44140625" bestFit="1" customWidth="1"/>
  </cols>
  <sheetData>
    <row r="1" spans="1:5" ht="18" x14ac:dyDescent="0.35">
      <c r="A1" s="244"/>
      <c r="B1" s="244"/>
      <c r="C1" s="244"/>
      <c r="D1" s="244"/>
      <c r="E1" s="245"/>
    </row>
    <row r="2" spans="1:5" ht="18" x14ac:dyDescent="0.35">
      <c r="A2" s="246"/>
      <c r="B2" s="254" t="s">
        <v>859</v>
      </c>
      <c r="C2" s="254" t="s">
        <v>2</v>
      </c>
      <c r="D2" s="254" t="s">
        <v>3</v>
      </c>
      <c r="E2" s="254" t="s">
        <v>4</v>
      </c>
    </row>
    <row r="3" spans="1:5" ht="34.799999999999997" x14ac:dyDescent="0.25">
      <c r="A3" s="246" t="s">
        <v>972</v>
      </c>
      <c r="B3" s="246" t="s">
        <v>369</v>
      </c>
      <c r="C3" s="246" t="s">
        <v>460</v>
      </c>
      <c r="D3" s="246" t="s">
        <v>461</v>
      </c>
      <c r="E3" s="246" t="s">
        <v>462</v>
      </c>
    </row>
    <row r="4" spans="1:5" ht="17.399999999999999" x14ac:dyDescent="0.25">
      <c r="A4" s="246" t="s">
        <v>465</v>
      </c>
      <c r="B4" s="251" t="s">
        <v>792</v>
      </c>
      <c r="C4" s="252">
        <v>93000</v>
      </c>
      <c r="D4" s="252">
        <v>0</v>
      </c>
      <c r="E4" s="252">
        <v>125000</v>
      </c>
    </row>
    <row r="5" spans="1:5" ht="17.399999999999999" x14ac:dyDescent="0.25">
      <c r="A5" s="246" t="s">
        <v>467</v>
      </c>
      <c r="B5" s="251" t="s">
        <v>793</v>
      </c>
      <c r="C5" s="252">
        <v>1248234</v>
      </c>
      <c r="D5" s="252">
        <v>0</v>
      </c>
      <c r="E5" s="252">
        <v>1405181</v>
      </c>
    </row>
    <row r="6" spans="1:5" ht="17.399999999999999" x14ac:dyDescent="0.25">
      <c r="A6" s="246" t="s">
        <v>469</v>
      </c>
      <c r="B6" s="251" t="s">
        <v>794</v>
      </c>
      <c r="C6" s="252"/>
      <c r="D6" s="252">
        <v>0</v>
      </c>
      <c r="E6" s="252"/>
    </row>
    <row r="7" spans="1:5" ht="24" customHeight="1" x14ac:dyDescent="0.25">
      <c r="A7" s="247" t="s">
        <v>471</v>
      </c>
      <c r="B7" s="249" t="s">
        <v>795</v>
      </c>
      <c r="C7" s="250">
        <f>SUM(C4:C6)</f>
        <v>1341234</v>
      </c>
      <c r="D7" s="250">
        <v>0</v>
      </c>
      <c r="E7" s="250">
        <f>SUM(E4:E6)</f>
        <v>1530181</v>
      </c>
    </row>
    <row r="8" spans="1:5" ht="17.399999999999999" x14ac:dyDescent="0.25">
      <c r="A8" s="246" t="s">
        <v>473</v>
      </c>
      <c r="B8" s="251" t="s">
        <v>796</v>
      </c>
      <c r="C8" s="252"/>
      <c r="D8" s="252">
        <v>0</v>
      </c>
      <c r="E8" s="252"/>
    </row>
    <row r="9" spans="1:5" ht="17.399999999999999" x14ac:dyDescent="0.25">
      <c r="A9" s="246" t="s">
        <v>475</v>
      </c>
      <c r="B9" s="251" t="s">
        <v>797</v>
      </c>
      <c r="C9" s="252"/>
      <c r="D9" s="252">
        <v>0</v>
      </c>
      <c r="E9" s="252"/>
    </row>
    <row r="10" spans="1:5" ht="17.399999999999999" x14ac:dyDescent="0.25">
      <c r="A10" s="247" t="s">
        <v>477</v>
      </c>
      <c r="B10" s="249" t="s">
        <v>798</v>
      </c>
      <c r="C10" s="250"/>
      <c r="D10" s="250">
        <v>0</v>
      </c>
      <c r="E10" s="250"/>
    </row>
    <row r="11" spans="1:5" ht="17.399999999999999" x14ac:dyDescent="0.25">
      <c r="A11" s="246" t="s">
        <v>479</v>
      </c>
      <c r="B11" s="251" t="s">
        <v>799</v>
      </c>
      <c r="C11" s="252">
        <v>41653381</v>
      </c>
      <c r="D11" s="252">
        <v>0</v>
      </c>
      <c r="E11" s="252">
        <v>45139551</v>
      </c>
    </row>
    <row r="12" spans="1:5" ht="17.399999999999999" x14ac:dyDescent="0.25">
      <c r="A12" s="246" t="s">
        <v>481</v>
      </c>
      <c r="B12" s="251" t="s">
        <v>800</v>
      </c>
      <c r="C12" s="252">
        <v>16565</v>
      </c>
      <c r="D12" s="252">
        <v>0</v>
      </c>
      <c r="E12" s="252"/>
    </row>
    <row r="13" spans="1:5" ht="17.399999999999999" x14ac:dyDescent="0.25">
      <c r="A13" s="246" t="s">
        <v>483</v>
      </c>
      <c r="B13" s="251" t="s">
        <v>801</v>
      </c>
      <c r="C13" s="252"/>
      <c r="D13" s="252">
        <v>0</v>
      </c>
      <c r="E13" s="252"/>
    </row>
    <row r="14" spans="1:5" ht="17.399999999999999" x14ac:dyDescent="0.25">
      <c r="A14" s="247" t="s">
        <v>485</v>
      </c>
      <c r="B14" s="249" t="s">
        <v>802</v>
      </c>
      <c r="C14" s="250">
        <f>SUM(C11:C13)</f>
        <v>41669946</v>
      </c>
      <c r="D14" s="250">
        <v>0</v>
      </c>
      <c r="E14" s="250">
        <f>SUM(E11:E13)</f>
        <v>45139551</v>
      </c>
    </row>
    <row r="15" spans="1:5" ht="17.399999999999999" x14ac:dyDescent="0.25">
      <c r="A15" s="246" t="s">
        <v>487</v>
      </c>
      <c r="B15" s="251" t="s">
        <v>803</v>
      </c>
      <c r="C15" s="252">
        <v>985045</v>
      </c>
      <c r="D15" s="252">
        <v>0</v>
      </c>
      <c r="E15" s="252">
        <v>603853</v>
      </c>
    </row>
    <row r="16" spans="1:5" ht="17.399999999999999" x14ac:dyDescent="0.25">
      <c r="A16" s="246" t="s">
        <v>489</v>
      </c>
      <c r="B16" s="251" t="s">
        <v>804</v>
      </c>
      <c r="C16" s="252">
        <v>6419812</v>
      </c>
      <c r="D16" s="252">
        <v>0</v>
      </c>
      <c r="E16" s="252">
        <v>6727221</v>
      </c>
    </row>
    <row r="17" spans="1:5" ht="17.399999999999999" x14ac:dyDescent="0.25">
      <c r="A17" s="246" t="s">
        <v>491</v>
      </c>
      <c r="B17" s="251" t="s">
        <v>805</v>
      </c>
      <c r="C17" s="252">
        <v>913483</v>
      </c>
      <c r="D17" s="252">
        <v>0</v>
      </c>
      <c r="E17" s="252">
        <v>1189144</v>
      </c>
    </row>
    <row r="18" spans="1:5" ht="17.399999999999999" x14ac:dyDescent="0.25">
      <c r="A18" s="246" t="s">
        <v>493</v>
      </c>
      <c r="B18" s="251" t="s">
        <v>806</v>
      </c>
      <c r="C18" s="252"/>
      <c r="D18" s="252">
        <v>0</v>
      </c>
      <c r="E18" s="252"/>
    </row>
    <row r="19" spans="1:5" ht="17.399999999999999" x14ac:dyDescent="0.25">
      <c r="A19" s="246" t="s">
        <v>495</v>
      </c>
      <c r="B19" s="249" t="s">
        <v>807</v>
      </c>
      <c r="C19" s="250">
        <f>SUM(C15:C18)</f>
        <v>8318340</v>
      </c>
      <c r="D19" s="250">
        <v>0</v>
      </c>
      <c r="E19" s="250">
        <f>SUM(E15:E18)</f>
        <v>8520218</v>
      </c>
    </row>
    <row r="20" spans="1:5" ht="17.399999999999999" x14ac:dyDescent="0.25">
      <c r="A20" s="246" t="s">
        <v>497</v>
      </c>
      <c r="B20" s="251" t="s">
        <v>808</v>
      </c>
      <c r="C20" s="252">
        <v>21521990</v>
      </c>
      <c r="D20" s="252">
        <v>0</v>
      </c>
      <c r="E20" s="252">
        <v>22521664</v>
      </c>
    </row>
    <row r="21" spans="1:5" ht="17.399999999999999" x14ac:dyDescent="0.25">
      <c r="A21" s="246" t="s">
        <v>499</v>
      </c>
      <c r="B21" s="251" t="s">
        <v>809</v>
      </c>
      <c r="C21" s="252">
        <v>3978296</v>
      </c>
      <c r="D21" s="252">
        <v>0</v>
      </c>
      <c r="E21" s="252">
        <v>7035112</v>
      </c>
    </row>
    <row r="22" spans="1:5" ht="17.399999999999999" x14ac:dyDescent="0.25">
      <c r="A22" s="246" t="s">
        <v>501</v>
      </c>
      <c r="B22" s="251" t="s">
        <v>810</v>
      </c>
      <c r="C22" s="252">
        <v>6957752</v>
      </c>
      <c r="D22" s="252">
        <v>0</v>
      </c>
      <c r="E22" s="252">
        <v>6514864</v>
      </c>
    </row>
    <row r="23" spans="1:5" ht="17.399999999999999" x14ac:dyDescent="0.25">
      <c r="A23" s="247" t="s">
        <v>503</v>
      </c>
      <c r="B23" s="249" t="s">
        <v>811</v>
      </c>
      <c r="C23" s="250">
        <f>SUM(C20:C22)</f>
        <v>32458038</v>
      </c>
      <c r="D23" s="250">
        <v>0</v>
      </c>
      <c r="E23" s="250">
        <f>SUM(E20:E22)</f>
        <v>36071640</v>
      </c>
    </row>
    <row r="24" spans="1:5" ht="17.399999999999999" x14ac:dyDescent="0.25">
      <c r="A24" s="247" t="s">
        <v>505</v>
      </c>
      <c r="B24" s="249" t="s">
        <v>812</v>
      </c>
      <c r="C24" s="250">
        <v>378440</v>
      </c>
      <c r="D24" s="250">
        <v>0</v>
      </c>
      <c r="E24" s="250">
        <v>83600</v>
      </c>
    </row>
    <row r="25" spans="1:5" ht="17.399999999999999" x14ac:dyDescent="0.25">
      <c r="A25" s="247" t="s">
        <v>507</v>
      </c>
      <c r="B25" s="249" t="s">
        <v>813</v>
      </c>
      <c r="C25" s="250">
        <v>1930315</v>
      </c>
      <c r="D25" s="250">
        <v>0</v>
      </c>
      <c r="E25" s="250">
        <v>1672603</v>
      </c>
    </row>
    <row r="26" spans="1:5" ht="17.399999999999999" x14ac:dyDescent="0.25">
      <c r="A26" s="247" t="s">
        <v>509</v>
      </c>
      <c r="B26" s="249" t="s">
        <v>814</v>
      </c>
      <c r="C26" s="250">
        <v>-73953</v>
      </c>
      <c r="D26" s="250">
        <v>0</v>
      </c>
      <c r="E26" s="250">
        <v>321671</v>
      </c>
    </row>
    <row r="27" spans="1:5" ht="17.399999999999999" x14ac:dyDescent="0.25">
      <c r="A27" s="246" t="s">
        <v>511</v>
      </c>
      <c r="B27" s="251" t="s">
        <v>815</v>
      </c>
      <c r="C27" s="252"/>
      <c r="D27" s="252">
        <v>0</v>
      </c>
      <c r="E27" s="252"/>
    </row>
    <row r="28" spans="1:5" ht="17.399999999999999" x14ac:dyDescent="0.25">
      <c r="A28" s="246" t="s">
        <v>513</v>
      </c>
      <c r="B28" s="251" t="s">
        <v>816</v>
      </c>
      <c r="C28" s="252">
        <v>52</v>
      </c>
      <c r="D28" s="252">
        <v>0</v>
      </c>
      <c r="E28" s="252">
        <v>24</v>
      </c>
    </row>
    <row r="29" spans="1:5" ht="17.399999999999999" x14ac:dyDescent="0.25">
      <c r="A29" s="246" t="s">
        <v>515</v>
      </c>
      <c r="B29" s="251" t="s">
        <v>817</v>
      </c>
      <c r="C29" s="252"/>
      <c r="D29" s="252">
        <v>0</v>
      </c>
      <c r="E29" s="252">
        <v>93</v>
      </c>
    </row>
    <row r="30" spans="1:5" ht="17.399999999999999" x14ac:dyDescent="0.25">
      <c r="A30" s="246" t="s">
        <v>517</v>
      </c>
      <c r="B30" s="251" t="s">
        <v>818</v>
      </c>
      <c r="C30" s="252"/>
      <c r="D30" s="252">
        <v>0</v>
      </c>
      <c r="E30" s="252"/>
    </row>
    <row r="31" spans="1:5" ht="17.399999999999999" x14ac:dyDescent="0.25">
      <c r="A31" s="247" t="s">
        <v>519</v>
      </c>
      <c r="B31" s="249" t="s">
        <v>819</v>
      </c>
      <c r="C31" s="250">
        <v>52</v>
      </c>
      <c r="D31" s="250">
        <v>0</v>
      </c>
      <c r="E31" s="250">
        <f>SUM(E27:E30)</f>
        <v>117</v>
      </c>
    </row>
    <row r="32" spans="1:5" ht="17.399999999999999" x14ac:dyDescent="0.25">
      <c r="A32" s="246" t="s">
        <v>521</v>
      </c>
      <c r="B32" s="251" t="s">
        <v>820</v>
      </c>
      <c r="C32" s="252"/>
      <c r="D32" s="252">
        <v>0</v>
      </c>
      <c r="E32" s="252"/>
    </row>
    <row r="33" spans="1:5" ht="17.399999999999999" x14ac:dyDescent="0.25">
      <c r="A33" s="246" t="s">
        <v>523</v>
      </c>
      <c r="B33" s="251" t="s">
        <v>821</v>
      </c>
      <c r="C33" s="252"/>
      <c r="D33" s="252">
        <v>0</v>
      </c>
      <c r="E33" s="252"/>
    </row>
    <row r="34" spans="1:5" ht="17.399999999999999" x14ac:dyDescent="0.25">
      <c r="A34" s="246" t="s">
        <v>525</v>
      </c>
      <c r="B34" s="251" t="s">
        <v>822</v>
      </c>
      <c r="C34" s="252"/>
      <c r="D34" s="252">
        <v>0</v>
      </c>
      <c r="E34" s="252">
        <v>481</v>
      </c>
    </row>
    <row r="35" spans="1:5" ht="17.399999999999999" x14ac:dyDescent="0.25">
      <c r="A35" s="246" t="s">
        <v>527</v>
      </c>
      <c r="B35" s="251" t="s">
        <v>823</v>
      </c>
      <c r="C35" s="252"/>
      <c r="D35" s="252">
        <v>0</v>
      </c>
      <c r="E35" s="252"/>
    </row>
    <row r="36" spans="1:5" ht="17.399999999999999" x14ac:dyDescent="0.25">
      <c r="A36" s="247" t="s">
        <v>529</v>
      </c>
      <c r="B36" s="249" t="s">
        <v>824</v>
      </c>
      <c r="C36" s="250">
        <f>SUM(C32:C35)</f>
        <v>0</v>
      </c>
      <c r="D36" s="250">
        <v>0</v>
      </c>
      <c r="E36" s="250">
        <f>SUM(E32:E35)</f>
        <v>481</v>
      </c>
    </row>
    <row r="37" spans="1:5" ht="17.399999999999999" x14ac:dyDescent="0.25">
      <c r="A37" s="247" t="s">
        <v>531</v>
      </c>
      <c r="B37" s="249" t="s">
        <v>825</v>
      </c>
      <c r="C37" s="250">
        <f>C31-C36</f>
        <v>52</v>
      </c>
      <c r="D37" s="250">
        <v>0</v>
      </c>
      <c r="E37" s="250">
        <f>E31-E36</f>
        <v>-364</v>
      </c>
    </row>
    <row r="38" spans="1:5" ht="17.399999999999999" x14ac:dyDescent="0.25">
      <c r="A38" s="247" t="s">
        <v>533</v>
      </c>
      <c r="B38" s="249" t="s">
        <v>826</v>
      </c>
      <c r="C38" s="250">
        <v>-73901</v>
      </c>
      <c r="D38" s="250">
        <v>0</v>
      </c>
      <c r="E38" s="250">
        <v>-73901</v>
      </c>
    </row>
    <row r="39" spans="1:5" ht="17.399999999999999" x14ac:dyDescent="0.25">
      <c r="A39" s="246" t="s">
        <v>535</v>
      </c>
      <c r="B39" s="251" t="s">
        <v>827</v>
      </c>
      <c r="C39" s="252"/>
      <c r="D39" s="252">
        <v>0</v>
      </c>
      <c r="E39" s="252"/>
    </row>
    <row r="40" spans="1:5" ht="17.399999999999999" x14ac:dyDescent="0.25">
      <c r="A40" s="246" t="s">
        <v>537</v>
      </c>
      <c r="B40" s="251" t="s">
        <v>828</v>
      </c>
      <c r="C40" s="252"/>
      <c r="D40" s="252">
        <v>0</v>
      </c>
      <c r="E40" s="252"/>
    </row>
    <row r="41" spans="1:5" ht="17.399999999999999" x14ac:dyDescent="0.25">
      <c r="A41" s="247" t="s">
        <v>539</v>
      </c>
      <c r="B41" s="249" t="s">
        <v>829</v>
      </c>
      <c r="C41" s="250"/>
      <c r="D41" s="250">
        <v>0</v>
      </c>
      <c r="E41" s="250"/>
    </row>
    <row r="42" spans="1:5" ht="17.399999999999999" x14ac:dyDescent="0.25">
      <c r="A42" s="247" t="s">
        <v>541</v>
      </c>
      <c r="B42" s="249" t="s">
        <v>830</v>
      </c>
      <c r="C42" s="250"/>
      <c r="D42" s="250">
        <v>0</v>
      </c>
      <c r="E42" s="250"/>
    </row>
    <row r="43" spans="1:5" ht="17.399999999999999" x14ac:dyDescent="0.25">
      <c r="A43" s="247" t="s">
        <v>543</v>
      </c>
      <c r="B43" s="249" t="s">
        <v>831</v>
      </c>
      <c r="C43" s="250"/>
      <c r="D43" s="250">
        <v>0</v>
      </c>
      <c r="E43" s="250"/>
    </row>
    <row r="44" spans="1:5" ht="17.399999999999999" x14ac:dyDescent="0.25">
      <c r="A44" s="247" t="s">
        <v>545</v>
      </c>
      <c r="B44" s="249" t="s">
        <v>832</v>
      </c>
      <c r="C44" s="250">
        <f>C26+C37</f>
        <v>-73901</v>
      </c>
      <c r="D44" s="250">
        <v>0</v>
      </c>
      <c r="E44" s="250">
        <f>E26+E37</f>
        <v>321307</v>
      </c>
    </row>
  </sheetData>
  <pageMargins left="0.70866141732283472" right="0.70866141732283472" top="0.74803149606299213" bottom="0.74803149606299213" header="0.31496062992125984" footer="0.31496062992125984"/>
  <pageSetup paperSize="9" scale="52" orientation="portrait" r:id="rId1"/>
  <headerFooter>
    <oddHeader>&amp;LKözös Önkormányzati Hivatal&amp;C2017. évi zárszámadás&amp;R19. melléklet a 4/2018. (V. 31.) önkormányzati rendelethez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zoomScaleNormal="100" workbookViewId="0">
      <selection activeCell="B5" sqref="B5"/>
    </sheetView>
  </sheetViews>
  <sheetFormatPr defaultColWidth="9.109375" defaultRowHeight="13.2" x14ac:dyDescent="0.25"/>
  <cols>
    <col min="1" max="1" width="10.44140625" style="45" customWidth="1"/>
    <col min="2" max="2" width="82" style="45" customWidth="1"/>
    <col min="3" max="5" width="19.109375" style="45" customWidth="1"/>
    <col min="6" max="16384" width="9.109375" style="45"/>
  </cols>
  <sheetData>
    <row r="1" spans="1:5" x14ac:dyDescent="0.25">
      <c r="A1" s="45" t="s">
        <v>955</v>
      </c>
      <c r="E1" s="226"/>
    </row>
    <row r="2" spans="1:5" s="180" customFormat="1" ht="24" customHeight="1" x14ac:dyDescent="0.25">
      <c r="A2" s="179"/>
      <c r="B2" s="179" t="s">
        <v>859</v>
      </c>
      <c r="C2" s="179" t="s">
        <v>2</v>
      </c>
      <c r="D2" s="179" t="s">
        <v>3</v>
      </c>
      <c r="E2" s="179" t="s">
        <v>4</v>
      </c>
    </row>
    <row r="3" spans="1:5" ht="42" customHeight="1" x14ac:dyDescent="0.25">
      <c r="A3" s="169" t="s">
        <v>373</v>
      </c>
      <c r="B3" s="169" t="s">
        <v>369</v>
      </c>
      <c r="C3" s="169" t="s">
        <v>833</v>
      </c>
      <c r="D3" s="169" t="s">
        <v>834</v>
      </c>
      <c r="E3" s="169" t="s">
        <v>835</v>
      </c>
    </row>
    <row r="4" spans="1:5" ht="24" customHeight="1" x14ac:dyDescent="0.25">
      <c r="A4" s="370" t="s">
        <v>465</v>
      </c>
      <c r="B4" s="371" t="s">
        <v>837</v>
      </c>
      <c r="C4" s="372">
        <v>21969675</v>
      </c>
      <c r="D4" s="372">
        <v>0</v>
      </c>
      <c r="E4" s="372">
        <v>21969675</v>
      </c>
    </row>
    <row r="5" spans="1:5" ht="24" customHeight="1" x14ac:dyDescent="0.25">
      <c r="A5" s="370" t="s">
        <v>467</v>
      </c>
      <c r="B5" s="371" t="s">
        <v>838</v>
      </c>
      <c r="C5" s="372">
        <v>18454736</v>
      </c>
      <c r="D5" s="372">
        <v>0</v>
      </c>
      <c r="E5" s="372">
        <v>18454736</v>
      </c>
    </row>
    <row r="6" spans="1:5" ht="24" customHeight="1" x14ac:dyDescent="0.25">
      <c r="A6" s="370" t="s">
        <v>469</v>
      </c>
      <c r="B6" s="371" t="s">
        <v>839</v>
      </c>
      <c r="C6" s="372">
        <v>2510225</v>
      </c>
      <c r="D6" s="372">
        <v>0</v>
      </c>
      <c r="E6" s="372">
        <v>2510225</v>
      </c>
    </row>
    <row r="7" spans="1:5" ht="24" customHeight="1" x14ac:dyDescent="0.25">
      <c r="A7" s="373" t="s">
        <v>471</v>
      </c>
      <c r="B7" s="374" t="s">
        <v>840</v>
      </c>
      <c r="C7" s="375">
        <v>42934636</v>
      </c>
      <c r="D7" s="375">
        <v>0</v>
      </c>
      <c r="E7" s="375">
        <v>42934636</v>
      </c>
    </row>
    <row r="8" spans="1:5" ht="24" customHeight="1" x14ac:dyDescent="0.25">
      <c r="A8" s="370" t="s">
        <v>479</v>
      </c>
      <c r="B8" s="371" t="s">
        <v>841</v>
      </c>
      <c r="C8" s="372">
        <v>178325021</v>
      </c>
      <c r="D8" s="372">
        <v>-45139551</v>
      </c>
      <c r="E8" s="372">
        <v>133185470</v>
      </c>
    </row>
    <row r="9" spans="1:5" ht="24" customHeight="1" x14ac:dyDescent="0.25">
      <c r="A9" s="370" t="s">
        <v>481</v>
      </c>
      <c r="B9" s="371" t="s">
        <v>842</v>
      </c>
      <c r="C9" s="372">
        <v>7436833</v>
      </c>
      <c r="D9" s="372">
        <v>0</v>
      </c>
      <c r="E9" s="372">
        <v>7436833</v>
      </c>
    </row>
    <row r="10" spans="1:5" ht="24" customHeight="1" x14ac:dyDescent="0.25">
      <c r="A10" s="370" t="s">
        <v>483</v>
      </c>
      <c r="B10" s="371" t="s">
        <v>1070</v>
      </c>
      <c r="C10" s="372">
        <v>170973529</v>
      </c>
      <c r="D10" s="372">
        <v>0</v>
      </c>
      <c r="E10" s="372">
        <v>170973529</v>
      </c>
    </row>
    <row r="11" spans="1:5" ht="24" customHeight="1" x14ac:dyDescent="0.25">
      <c r="A11" s="370" t="s">
        <v>485</v>
      </c>
      <c r="B11" s="371" t="s">
        <v>1071</v>
      </c>
      <c r="C11" s="372">
        <v>2078225</v>
      </c>
      <c r="D11" s="372">
        <v>0</v>
      </c>
      <c r="E11" s="372">
        <v>2078225</v>
      </c>
    </row>
    <row r="12" spans="1:5" ht="24" customHeight="1" x14ac:dyDescent="0.25">
      <c r="A12" s="373" t="s">
        <v>487</v>
      </c>
      <c r="B12" s="374" t="s">
        <v>1072</v>
      </c>
      <c r="C12" s="375">
        <v>358813608</v>
      </c>
      <c r="D12" s="375">
        <v>-45139551</v>
      </c>
      <c r="E12" s="375">
        <v>313674057</v>
      </c>
    </row>
    <row r="13" spans="1:5" ht="24" customHeight="1" x14ac:dyDescent="0.25">
      <c r="A13" s="370" t="s">
        <v>489</v>
      </c>
      <c r="B13" s="371" t="s">
        <v>1073</v>
      </c>
      <c r="C13" s="372">
        <v>3625757</v>
      </c>
      <c r="D13" s="372">
        <v>0</v>
      </c>
      <c r="E13" s="372">
        <v>3625757</v>
      </c>
    </row>
    <row r="14" spans="1:5" ht="24" customHeight="1" x14ac:dyDescent="0.25">
      <c r="A14" s="370" t="s">
        <v>491</v>
      </c>
      <c r="B14" s="371" t="s">
        <v>1074</v>
      </c>
      <c r="C14" s="372">
        <v>39589521</v>
      </c>
      <c r="D14" s="372">
        <v>0</v>
      </c>
      <c r="E14" s="372">
        <v>39589521</v>
      </c>
    </row>
    <row r="15" spans="1:5" ht="24" customHeight="1" x14ac:dyDescent="0.25">
      <c r="A15" s="370" t="s">
        <v>495</v>
      </c>
      <c r="B15" s="371" t="s">
        <v>1075</v>
      </c>
      <c r="C15" s="372">
        <v>3524365</v>
      </c>
      <c r="D15" s="372">
        <v>0</v>
      </c>
      <c r="E15" s="372">
        <v>3524365</v>
      </c>
    </row>
    <row r="16" spans="1:5" ht="24" customHeight="1" x14ac:dyDescent="0.25">
      <c r="A16" s="373" t="s">
        <v>497</v>
      </c>
      <c r="B16" s="374" t="s">
        <v>1076</v>
      </c>
      <c r="C16" s="375">
        <v>46739643</v>
      </c>
      <c r="D16" s="375">
        <v>0</v>
      </c>
      <c r="E16" s="375">
        <v>46739643</v>
      </c>
    </row>
    <row r="17" spans="1:5" ht="24" customHeight="1" x14ac:dyDescent="0.25">
      <c r="A17" s="370" t="s">
        <v>499</v>
      </c>
      <c r="B17" s="371" t="s">
        <v>1077</v>
      </c>
      <c r="C17" s="372">
        <v>37903939</v>
      </c>
      <c r="D17" s="372">
        <v>0</v>
      </c>
      <c r="E17" s="372">
        <v>37903939</v>
      </c>
    </row>
    <row r="18" spans="1:5" ht="24" customHeight="1" x14ac:dyDescent="0.25">
      <c r="A18" s="370" t="s">
        <v>501</v>
      </c>
      <c r="B18" s="371" t="s">
        <v>1078</v>
      </c>
      <c r="C18" s="372">
        <v>14343361</v>
      </c>
      <c r="D18" s="372">
        <v>0</v>
      </c>
      <c r="E18" s="372">
        <v>14343361</v>
      </c>
    </row>
    <row r="19" spans="1:5" ht="24" customHeight="1" x14ac:dyDescent="0.25">
      <c r="A19" s="370" t="s">
        <v>503</v>
      </c>
      <c r="B19" s="371" t="s">
        <v>1079</v>
      </c>
      <c r="C19" s="372">
        <v>10949984</v>
      </c>
      <c r="D19" s="372">
        <v>0</v>
      </c>
      <c r="E19" s="372">
        <v>10949984</v>
      </c>
    </row>
    <row r="20" spans="1:5" ht="24" customHeight="1" x14ac:dyDescent="0.25">
      <c r="A20" s="373" t="s">
        <v>505</v>
      </c>
      <c r="B20" s="374" t="s">
        <v>1080</v>
      </c>
      <c r="C20" s="375">
        <v>63197284</v>
      </c>
      <c r="D20" s="375">
        <v>0</v>
      </c>
      <c r="E20" s="375">
        <v>63197284</v>
      </c>
    </row>
    <row r="21" spans="1:5" ht="24" customHeight="1" x14ac:dyDescent="0.25">
      <c r="A21" s="373" t="s">
        <v>507</v>
      </c>
      <c r="B21" s="374" t="s">
        <v>843</v>
      </c>
      <c r="C21" s="375">
        <v>12286474</v>
      </c>
      <c r="D21" s="375">
        <v>0</v>
      </c>
      <c r="E21" s="375">
        <v>12286474</v>
      </c>
    </row>
    <row r="22" spans="1:5" ht="24" customHeight="1" x14ac:dyDescent="0.25">
      <c r="A22" s="373" t="s">
        <v>509</v>
      </c>
      <c r="B22" s="374" t="s">
        <v>844</v>
      </c>
      <c r="C22" s="375">
        <v>102990886</v>
      </c>
      <c r="D22" s="375">
        <v>-45139551</v>
      </c>
      <c r="E22" s="375">
        <v>57851335</v>
      </c>
    </row>
    <row r="23" spans="1:5" ht="24" customHeight="1" x14ac:dyDescent="0.25">
      <c r="A23" s="373" t="s">
        <v>511</v>
      </c>
      <c r="B23" s="374" t="s">
        <v>845</v>
      </c>
      <c r="C23" s="375">
        <v>176533957</v>
      </c>
      <c r="D23" s="375">
        <v>0</v>
      </c>
      <c r="E23" s="375">
        <v>176533957</v>
      </c>
    </row>
    <row r="24" spans="1:5" ht="24" customHeight="1" x14ac:dyDescent="0.25">
      <c r="A24" s="370" t="s">
        <v>519</v>
      </c>
      <c r="B24" s="371" t="s">
        <v>1081</v>
      </c>
      <c r="C24" s="372">
        <v>1913521</v>
      </c>
      <c r="D24" s="372">
        <v>0</v>
      </c>
      <c r="E24" s="372">
        <v>1913521</v>
      </c>
    </row>
    <row r="25" spans="1:5" ht="24" customHeight="1" x14ac:dyDescent="0.25">
      <c r="A25" s="370" t="s">
        <v>521</v>
      </c>
      <c r="B25" s="371" t="s">
        <v>1082</v>
      </c>
      <c r="C25" s="372">
        <v>94</v>
      </c>
      <c r="D25" s="372">
        <v>0</v>
      </c>
      <c r="E25" s="372">
        <v>94</v>
      </c>
    </row>
    <row r="26" spans="1:5" ht="24" customHeight="1" x14ac:dyDescent="0.25">
      <c r="A26" s="373" t="s">
        <v>527</v>
      </c>
      <c r="B26" s="374" t="s">
        <v>1083</v>
      </c>
      <c r="C26" s="375">
        <v>1913615</v>
      </c>
      <c r="D26" s="375">
        <v>0</v>
      </c>
      <c r="E26" s="375">
        <v>1913615</v>
      </c>
    </row>
    <row r="27" spans="1:5" ht="24" customHeight="1" x14ac:dyDescent="0.25">
      <c r="A27" s="370" t="s">
        <v>541</v>
      </c>
      <c r="B27" s="371" t="s">
        <v>1084</v>
      </c>
      <c r="C27" s="372">
        <v>481</v>
      </c>
      <c r="D27" s="372">
        <v>0</v>
      </c>
      <c r="E27" s="372">
        <v>481</v>
      </c>
    </row>
    <row r="28" spans="1:5" ht="24" customHeight="1" x14ac:dyDescent="0.25">
      <c r="A28" s="373" t="s">
        <v>547</v>
      </c>
      <c r="B28" s="374" t="s">
        <v>1085</v>
      </c>
      <c r="C28" s="375">
        <v>481</v>
      </c>
      <c r="D28" s="375">
        <v>0</v>
      </c>
      <c r="E28" s="375">
        <v>481</v>
      </c>
    </row>
    <row r="29" spans="1:5" ht="24" customHeight="1" x14ac:dyDescent="0.25">
      <c r="A29" s="373" t="s">
        <v>549</v>
      </c>
      <c r="B29" s="374" t="s">
        <v>846</v>
      </c>
      <c r="C29" s="375">
        <v>1913134</v>
      </c>
      <c r="D29" s="375">
        <v>0</v>
      </c>
      <c r="E29" s="375">
        <v>1913134</v>
      </c>
    </row>
    <row r="30" spans="1:5" ht="24" customHeight="1" x14ac:dyDescent="0.25">
      <c r="A30" s="373" t="s">
        <v>551</v>
      </c>
      <c r="B30" s="374" t="s">
        <v>1086</v>
      </c>
      <c r="C30" s="375">
        <v>178447091</v>
      </c>
      <c r="D30" s="375">
        <v>0</v>
      </c>
      <c r="E30" s="375">
        <v>178447091</v>
      </c>
    </row>
  </sheetData>
  <pageMargins left="0.74803149606299213" right="0.74803149606299213" top="0.98425196850393704" bottom="0.98425196850393704" header="0.51181102362204722" footer="0.51181102362204722"/>
  <pageSetup scale="60" orientation="portrait" horizontalDpi="300" verticalDpi="300" r:id="rId1"/>
  <headerFooter alignWithMargins="0">
    <oddHeader>&amp;LMAGYARPOLÁNY KÖZSÉG 
ÖNKORMÁNYZATA&amp;C2017. évi KONSZOLIDÁLT EREDMÉNYKIMUTATÁS&amp;R2. melléklet a 4/2018. (V. 31.) önkormányzati rendelethez</oddHeader>
    <oddFooter>&amp;C&amp;LAdatellenőrző kód: e38-4f-43-16-7e-5737-5f57-3a-403b-c-35-2d5b72241&amp;R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zoomScaleNormal="100" workbookViewId="0">
      <selection activeCell="D6" sqref="D6"/>
    </sheetView>
  </sheetViews>
  <sheetFormatPr defaultRowHeight="13.2" x14ac:dyDescent="0.25"/>
  <cols>
    <col min="1" max="1" width="9.109375" style="18" customWidth="1"/>
    <col min="2" max="2" width="55.88671875" customWidth="1"/>
    <col min="3" max="4" width="16.44140625" style="63" customWidth="1"/>
    <col min="5" max="5" width="13.44140625" style="112" customWidth="1"/>
    <col min="8" max="8" width="10" bestFit="1" customWidth="1"/>
  </cols>
  <sheetData>
    <row r="1" spans="1:6" x14ac:dyDescent="0.25">
      <c r="A1" s="629"/>
      <c r="B1" s="629"/>
      <c r="E1" s="112" t="s">
        <v>371</v>
      </c>
    </row>
    <row r="2" spans="1:6" x14ac:dyDescent="0.25">
      <c r="A2" s="23" t="s">
        <v>1</v>
      </c>
      <c r="B2" s="23" t="s">
        <v>2</v>
      </c>
      <c r="C2" s="113" t="s">
        <v>3</v>
      </c>
      <c r="D2" s="113" t="s">
        <v>4</v>
      </c>
      <c r="E2" s="114" t="s">
        <v>372</v>
      </c>
    </row>
    <row r="3" spans="1:6" x14ac:dyDescent="0.25">
      <c r="A3" s="625" t="s">
        <v>373</v>
      </c>
      <c r="B3" s="627" t="s">
        <v>374</v>
      </c>
      <c r="C3" s="113" t="s">
        <v>1045</v>
      </c>
      <c r="D3" s="113" t="s">
        <v>1046</v>
      </c>
      <c r="E3" s="115" t="s">
        <v>375</v>
      </c>
    </row>
    <row r="4" spans="1:6" x14ac:dyDescent="0.25">
      <c r="A4" s="626"/>
      <c r="B4" s="627"/>
      <c r="C4" s="628"/>
      <c r="D4" s="628"/>
      <c r="E4" s="628"/>
    </row>
    <row r="5" spans="1:6" x14ac:dyDescent="0.25">
      <c r="A5" s="23">
        <v>1</v>
      </c>
      <c r="B5" s="116" t="s">
        <v>376</v>
      </c>
      <c r="C5" s="313">
        <v>3325</v>
      </c>
      <c r="D5" s="313">
        <v>3054</v>
      </c>
      <c r="E5" s="314">
        <f>+D5/C5</f>
        <v>0.91849624060150381</v>
      </c>
      <c r="F5" s="310"/>
    </row>
    <row r="6" spans="1:6" x14ac:dyDescent="0.25">
      <c r="A6" s="23">
        <v>2</v>
      </c>
      <c r="B6" s="117" t="s">
        <v>377</v>
      </c>
      <c r="C6" s="315">
        <v>0</v>
      </c>
      <c r="D6" s="315">
        <v>0</v>
      </c>
      <c r="E6" s="316"/>
    </row>
    <row r="7" spans="1:6" x14ac:dyDescent="0.25">
      <c r="A7" s="23">
        <v>3</v>
      </c>
      <c r="B7" s="117" t="s">
        <v>378</v>
      </c>
      <c r="C7" s="315">
        <v>0</v>
      </c>
      <c r="D7" s="315">
        <v>0</v>
      </c>
      <c r="E7" s="316"/>
    </row>
    <row r="8" spans="1:6" x14ac:dyDescent="0.25">
      <c r="A8" s="23">
        <v>4</v>
      </c>
      <c r="B8" s="116" t="s">
        <v>379</v>
      </c>
      <c r="C8" s="313">
        <f>SUM(C9+C37+C41)</f>
        <v>465220</v>
      </c>
      <c r="D8" s="313">
        <f>SUM(D9+D37+D41)</f>
        <v>466928</v>
      </c>
      <c r="E8" s="314">
        <f t="shared" ref="E8:E25" si="0">+D8/C8</f>
        <v>1.0036713812819742</v>
      </c>
      <c r="F8" s="309"/>
    </row>
    <row r="9" spans="1:6" x14ac:dyDescent="0.25">
      <c r="A9" s="23">
        <v>5</v>
      </c>
      <c r="B9" s="116" t="s">
        <v>380</v>
      </c>
      <c r="C9" s="313">
        <f>SUM(C10+C24)</f>
        <v>404849</v>
      </c>
      <c r="D9" s="313">
        <f>SUM(D10+D24)</f>
        <v>406394</v>
      </c>
      <c r="E9" s="314">
        <f t="shared" si="0"/>
        <v>1.003816237658979</v>
      </c>
    </row>
    <row r="10" spans="1:6" x14ac:dyDescent="0.25">
      <c r="A10" s="23">
        <v>6</v>
      </c>
      <c r="B10" s="116" t="s">
        <v>381</v>
      </c>
      <c r="C10" s="313">
        <f>SUM(C11:C23)</f>
        <v>346398</v>
      </c>
      <c r="D10" s="313">
        <f>SUM(D11:D23)</f>
        <v>347179</v>
      </c>
      <c r="E10" s="314">
        <f t="shared" si="0"/>
        <v>1.00225463195515</v>
      </c>
    </row>
    <row r="11" spans="1:6" x14ac:dyDescent="0.25">
      <c r="A11" s="23">
        <v>7</v>
      </c>
      <c r="B11" s="117" t="s">
        <v>382</v>
      </c>
      <c r="C11" s="315">
        <v>400</v>
      </c>
      <c r="D11" s="315">
        <v>374</v>
      </c>
      <c r="E11" s="317">
        <f t="shared" si="0"/>
        <v>0.93500000000000005</v>
      </c>
    </row>
    <row r="12" spans="1:6" x14ac:dyDescent="0.25">
      <c r="A12" s="23">
        <v>8</v>
      </c>
      <c r="B12" s="117" t="s">
        <v>383</v>
      </c>
      <c r="C12" s="315">
        <v>26996</v>
      </c>
      <c r="D12" s="315">
        <v>25754</v>
      </c>
      <c r="E12" s="317">
        <f t="shared" si="0"/>
        <v>0.95399318417543344</v>
      </c>
    </row>
    <row r="13" spans="1:6" x14ac:dyDescent="0.25">
      <c r="A13" s="23">
        <v>9</v>
      </c>
      <c r="B13" s="117" t="s">
        <v>384</v>
      </c>
      <c r="C13" s="315">
        <v>76</v>
      </c>
      <c r="D13" s="315">
        <v>64</v>
      </c>
      <c r="E13" s="317">
        <f t="shared" si="0"/>
        <v>0.84210526315789469</v>
      </c>
    </row>
    <row r="14" spans="1:6" x14ac:dyDescent="0.25">
      <c r="A14" s="23">
        <v>10</v>
      </c>
      <c r="B14" s="117" t="s">
        <v>385</v>
      </c>
      <c r="C14" s="315">
        <v>147</v>
      </c>
      <c r="D14" s="315">
        <v>141</v>
      </c>
      <c r="E14" s="317">
        <f t="shared" si="0"/>
        <v>0.95918367346938771</v>
      </c>
    </row>
    <row r="15" spans="1:6" x14ac:dyDescent="0.25">
      <c r="A15" s="23">
        <v>11</v>
      </c>
      <c r="B15" s="117" t="s">
        <v>386</v>
      </c>
      <c r="C15" s="315">
        <v>637</v>
      </c>
      <c r="D15" s="315">
        <v>537</v>
      </c>
      <c r="E15" s="317">
        <f t="shared" si="0"/>
        <v>0.84301412872841441</v>
      </c>
    </row>
    <row r="16" spans="1:6" x14ac:dyDescent="0.25">
      <c r="A16" s="23">
        <v>12</v>
      </c>
      <c r="B16" s="117" t="s">
        <v>387</v>
      </c>
      <c r="C16" s="315">
        <v>5575</v>
      </c>
      <c r="D16" s="315">
        <v>5343</v>
      </c>
      <c r="E16" s="317">
        <f t="shared" si="0"/>
        <v>0.95838565022421529</v>
      </c>
    </row>
    <row r="17" spans="1:5" x14ac:dyDescent="0.25">
      <c r="A17" s="23">
        <v>13</v>
      </c>
      <c r="B17" s="117" t="s">
        <v>388</v>
      </c>
      <c r="C17" s="315">
        <v>430</v>
      </c>
      <c r="D17" s="315">
        <v>415</v>
      </c>
      <c r="E17" s="317">
        <f t="shared" si="0"/>
        <v>0.96511627906976749</v>
      </c>
    </row>
    <row r="18" spans="1:5" x14ac:dyDescent="0.25">
      <c r="A18" s="23">
        <v>14</v>
      </c>
      <c r="B18" s="117" t="s">
        <v>389</v>
      </c>
      <c r="C18" s="315">
        <v>9554</v>
      </c>
      <c r="D18" s="315">
        <v>9204</v>
      </c>
      <c r="E18" s="317">
        <f t="shared" si="0"/>
        <v>0.96336612936989741</v>
      </c>
    </row>
    <row r="19" spans="1:5" x14ac:dyDescent="0.25">
      <c r="A19" s="23">
        <v>15</v>
      </c>
      <c r="B19" s="117" t="s">
        <v>390</v>
      </c>
      <c r="C19" s="315">
        <v>178221</v>
      </c>
      <c r="D19" s="315">
        <v>175730</v>
      </c>
      <c r="E19" s="317">
        <f t="shared" si="0"/>
        <v>0.98602297147923079</v>
      </c>
    </row>
    <row r="20" spans="1:5" x14ac:dyDescent="0.25">
      <c r="A20" s="23">
        <v>16</v>
      </c>
      <c r="B20" s="117" t="s">
        <v>391</v>
      </c>
      <c r="C20" s="315">
        <v>27255</v>
      </c>
      <c r="D20" s="315">
        <v>29702</v>
      </c>
      <c r="E20" s="317">
        <f t="shared" si="0"/>
        <v>1.0897816914327647</v>
      </c>
    </row>
    <row r="21" spans="1:5" x14ac:dyDescent="0.25">
      <c r="A21" s="23">
        <v>17</v>
      </c>
      <c r="B21" s="117" t="s">
        <v>392</v>
      </c>
      <c r="C21" s="315">
        <v>65494</v>
      </c>
      <c r="D21" s="315">
        <v>65494</v>
      </c>
      <c r="E21" s="317">
        <f t="shared" si="0"/>
        <v>1</v>
      </c>
    </row>
    <row r="22" spans="1:5" x14ac:dyDescent="0.25">
      <c r="A22" s="23">
        <v>18</v>
      </c>
      <c r="B22" s="117" t="s">
        <v>1048</v>
      </c>
      <c r="C22" s="315">
        <v>31613</v>
      </c>
      <c r="D22" s="315">
        <v>30614</v>
      </c>
      <c r="E22" s="317">
        <f t="shared" si="0"/>
        <v>0.96839907632935818</v>
      </c>
    </row>
    <row r="23" spans="1:5" x14ac:dyDescent="0.25">
      <c r="A23" s="23">
        <v>19</v>
      </c>
      <c r="B23" s="117" t="s">
        <v>1098</v>
      </c>
      <c r="C23" s="315"/>
      <c r="D23" s="315">
        <v>3807</v>
      </c>
      <c r="E23" s="317"/>
    </row>
    <row r="24" spans="1:5" x14ac:dyDescent="0.25">
      <c r="A24" s="23">
        <v>20</v>
      </c>
      <c r="B24" s="116" t="s">
        <v>393</v>
      </c>
      <c r="C24" s="313">
        <f>SUM(C25:C36)</f>
        <v>58451</v>
      </c>
      <c r="D24" s="313">
        <f>SUM(D25:D36)</f>
        <v>59215</v>
      </c>
      <c r="E24" s="314">
        <f t="shared" si="0"/>
        <v>1.0130707772322116</v>
      </c>
    </row>
    <row r="25" spans="1:5" x14ac:dyDescent="0.25">
      <c r="A25" s="23">
        <v>21</v>
      </c>
      <c r="B25" s="117" t="s">
        <v>394</v>
      </c>
      <c r="C25" s="315">
        <v>26</v>
      </c>
      <c r="D25" s="315">
        <v>26</v>
      </c>
      <c r="E25" s="317">
        <f t="shared" si="0"/>
        <v>1</v>
      </c>
    </row>
    <row r="26" spans="1:5" x14ac:dyDescent="0.25">
      <c r="A26" s="23">
        <v>22</v>
      </c>
      <c r="B26" s="117" t="s">
        <v>395</v>
      </c>
      <c r="C26" s="315"/>
      <c r="D26" s="315"/>
      <c r="E26" s="316"/>
    </row>
    <row r="27" spans="1:5" x14ac:dyDescent="0.25">
      <c r="A27" s="23">
        <v>23</v>
      </c>
      <c r="B27" s="117" t="s">
        <v>396</v>
      </c>
      <c r="C27" s="315"/>
      <c r="D27" s="315"/>
      <c r="E27" s="316"/>
    </row>
    <row r="28" spans="1:5" x14ac:dyDescent="0.25">
      <c r="A28" s="23">
        <v>24</v>
      </c>
      <c r="B28" s="117" t="s">
        <v>397</v>
      </c>
      <c r="C28" s="315">
        <v>19464</v>
      </c>
      <c r="D28" s="315">
        <v>21277</v>
      </c>
      <c r="E28" s="317">
        <f t="shared" ref="E28:E43" si="1">+D28/C28</f>
        <v>1.0931463214138923</v>
      </c>
    </row>
    <row r="29" spans="1:5" x14ac:dyDescent="0.25">
      <c r="A29" s="23">
        <v>25</v>
      </c>
      <c r="B29" s="117" t="s">
        <v>398</v>
      </c>
      <c r="C29" s="315">
        <v>5254</v>
      </c>
      <c r="D29" s="315">
        <v>5066</v>
      </c>
      <c r="E29" s="317">
        <f t="shared" si="1"/>
        <v>0.96421773886562623</v>
      </c>
    </row>
    <row r="30" spans="1:5" x14ac:dyDescent="0.25">
      <c r="A30" s="23">
        <v>26</v>
      </c>
      <c r="B30" s="117" t="s">
        <v>399</v>
      </c>
      <c r="C30" s="315">
        <v>14853</v>
      </c>
      <c r="D30" s="315">
        <v>14470</v>
      </c>
      <c r="E30" s="317">
        <f t="shared" si="1"/>
        <v>0.97421396350905543</v>
      </c>
    </row>
    <row r="31" spans="1:5" x14ac:dyDescent="0.25">
      <c r="A31" s="23">
        <v>27</v>
      </c>
      <c r="B31" s="117" t="s">
        <v>400</v>
      </c>
      <c r="C31" s="315">
        <v>503</v>
      </c>
      <c r="D31" s="315">
        <v>485</v>
      </c>
      <c r="E31" s="317">
        <f t="shared" si="1"/>
        <v>0.96421471172962225</v>
      </c>
    </row>
    <row r="32" spans="1:5" x14ac:dyDescent="0.25">
      <c r="A32" s="23">
        <v>28</v>
      </c>
      <c r="B32" s="117" t="s">
        <v>401</v>
      </c>
      <c r="C32" s="315">
        <v>3212</v>
      </c>
      <c r="D32" s="315">
        <v>3119</v>
      </c>
      <c r="E32" s="317">
        <f t="shared" si="1"/>
        <v>0.97104607721046077</v>
      </c>
    </row>
    <row r="33" spans="1:5" x14ac:dyDescent="0.25">
      <c r="A33" s="23">
        <v>29</v>
      </c>
      <c r="B33" s="117" t="s">
        <v>402</v>
      </c>
      <c r="C33" s="315">
        <v>2218</v>
      </c>
      <c r="D33" s="315">
        <v>2152</v>
      </c>
      <c r="E33" s="317">
        <f t="shared" si="1"/>
        <v>0.97024346257889993</v>
      </c>
    </row>
    <row r="34" spans="1:5" x14ac:dyDescent="0.25">
      <c r="A34" s="23">
        <v>30</v>
      </c>
      <c r="B34" s="117" t="s">
        <v>403</v>
      </c>
      <c r="C34" s="315">
        <v>8978</v>
      </c>
      <c r="D34" s="315">
        <v>8767</v>
      </c>
      <c r="E34" s="317">
        <f t="shared" si="1"/>
        <v>0.97649810648251278</v>
      </c>
    </row>
    <row r="35" spans="1:5" x14ac:dyDescent="0.25">
      <c r="A35" s="23">
        <v>31</v>
      </c>
      <c r="B35" s="117" t="s">
        <v>404</v>
      </c>
      <c r="C35" s="315">
        <v>455</v>
      </c>
      <c r="D35" s="315">
        <v>444</v>
      </c>
      <c r="E35" s="317">
        <f t="shared" si="1"/>
        <v>0.9758241758241758</v>
      </c>
    </row>
    <row r="36" spans="1:5" x14ac:dyDescent="0.25">
      <c r="A36" s="23">
        <v>32</v>
      </c>
      <c r="B36" s="117" t="s">
        <v>405</v>
      </c>
      <c r="C36" s="315">
        <v>3488</v>
      </c>
      <c r="D36" s="315">
        <v>3409</v>
      </c>
      <c r="E36" s="317">
        <f t="shared" si="1"/>
        <v>0.97735091743119262</v>
      </c>
    </row>
    <row r="37" spans="1:5" x14ac:dyDescent="0.25">
      <c r="A37" s="23">
        <v>33</v>
      </c>
      <c r="B37" s="116" t="s">
        <v>406</v>
      </c>
      <c r="C37" s="313">
        <f>SUM(C38:C39)</f>
        <v>56133</v>
      </c>
      <c r="D37" s="313">
        <f>SUM(D38:D39)</f>
        <v>56133</v>
      </c>
      <c r="E37" s="314">
        <f t="shared" si="1"/>
        <v>1</v>
      </c>
    </row>
    <row r="38" spans="1:5" x14ac:dyDescent="0.25">
      <c r="A38" s="23">
        <v>34</v>
      </c>
      <c r="B38" s="117" t="s">
        <v>407</v>
      </c>
      <c r="C38" s="315">
        <v>52217</v>
      </c>
      <c r="D38" s="315">
        <v>52217</v>
      </c>
      <c r="E38" s="317">
        <f t="shared" si="1"/>
        <v>1</v>
      </c>
    </row>
    <row r="39" spans="1:5" x14ac:dyDescent="0.25">
      <c r="A39" s="23">
        <v>35</v>
      </c>
      <c r="B39" s="117" t="s">
        <v>408</v>
      </c>
      <c r="C39" s="315">
        <v>3916</v>
      </c>
      <c r="D39" s="315">
        <v>3916</v>
      </c>
      <c r="E39" s="317">
        <f t="shared" si="1"/>
        <v>1</v>
      </c>
    </row>
    <row r="40" spans="1:5" x14ac:dyDescent="0.25">
      <c r="A40" s="23">
        <v>36</v>
      </c>
      <c r="B40" s="117" t="s">
        <v>1099</v>
      </c>
      <c r="C40" s="315"/>
      <c r="D40" s="315">
        <v>3450</v>
      </c>
      <c r="E40" s="317"/>
    </row>
    <row r="41" spans="1:5" x14ac:dyDescent="0.25">
      <c r="A41" s="23">
        <v>37</v>
      </c>
      <c r="B41" s="116" t="s">
        <v>409</v>
      </c>
      <c r="C41" s="313">
        <f>SUM(C42:C44)</f>
        <v>4238</v>
      </c>
      <c r="D41" s="313">
        <v>4401</v>
      </c>
      <c r="E41" s="314">
        <f t="shared" si="1"/>
        <v>1.0384615384615385</v>
      </c>
    </row>
    <row r="42" spans="1:5" x14ac:dyDescent="0.25">
      <c r="A42" s="23">
        <v>38</v>
      </c>
      <c r="B42" s="117" t="s">
        <v>410</v>
      </c>
      <c r="C42" s="315">
        <v>3313</v>
      </c>
      <c r="D42" s="315">
        <v>2209</v>
      </c>
      <c r="E42" s="317">
        <f t="shared" si="1"/>
        <v>0.66676728041050404</v>
      </c>
    </row>
    <row r="43" spans="1:5" x14ac:dyDescent="0.25">
      <c r="A43" s="23">
        <v>39</v>
      </c>
      <c r="B43" s="117" t="s">
        <v>411</v>
      </c>
      <c r="C43" s="315">
        <v>925</v>
      </c>
      <c r="D43" s="315">
        <v>606</v>
      </c>
      <c r="E43" s="317">
        <f t="shared" si="1"/>
        <v>0.6551351351351351</v>
      </c>
    </row>
    <row r="44" spans="1:5" x14ac:dyDescent="0.25">
      <c r="A44" s="23">
        <v>40</v>
      </c>
      <c r="B44" s="117" t="s">
        <v>412</v>
      </c>
      <c r="C44" s="315"/>
      <c r="D44" s="315"/>
      <c r="E44" s="316"/>
    </row>
    <row r="45" spans="1:5" s="65" customFormat="1" x14ac:dyDescent="0.25">
      <c r="A45" s="23">
        <v>41</v>
      </c>
      <c r="B45" s="116" t="s">
        <v>413</v>
      </c>
      <c r="C45" s="313">
        <f>SUM(C46:C47)</f>
        <v>2400</v>
      </c>
      <c r="D45" s="313">
        <f>SUM(D46:D47)</f>
        <v>2400</v>
      </c>
      <c r="E45" s="314">
        <f>+D45/C45</f>
        <v>1</v>
      </c>
    </row>
    <row r="46" spans="1:5" s="65" customFormat="1" x14ac:dyDescent="0.25">
      <c r="A46" s="23">
        <v>42</v>
      </c>
      <c r="B46" s="117" t="s">
        <v>414</v>
      </c>
      <c r="C46" s="318">
        <v>2400</v>
      </c>
      <c r="D46" s="318">
        <v>2400</v>
      </c>
      <c r="E46" s="317">
        <f>+D46/C46</f>
        <v>1</v>
      </c>
    </row>
    <row r="47" spans="1:5" s="65" customFormat="1" x14ac:dyDescent="0.25">
      <c r="A47" s="23">
        <v>43</v>
      </c>
      <c r="B47" s="117" t="s">
        <v>415</v>
      </c>
      <c r="C47" s="318"/>
      <c r="D47" s="318"/>
      <c r="E47" s="316"/>
    </row>
    <row r="48" spans="1:5" s="65" customFormat="1" x14ac:dyDescent="0.25">
      <c r="A48" s="23">
        <v>44</v>
      </c>
      <c r="B48" s="116" t="s">
        <v>416</v>
      </c>
      <c r="C48" s="313">
        <f>SUM(C49:C55)</f>
        <v>112186</v>
      </c>
      <c r="D48" s="313">
        <f>SUM(D49:D55)</f>
        <v>108347</v>
      </c>
      <c r="E48" s="314">
        <f>+D48/C48</f>
        <v>0.96578004385573957</v>
      </c>
    </row>
    <row r="49" spans="1:5" x14ac:dyDescent="0.25">
      <c r="A49" s="23">
        <v>45</v>
      </c>
      <c r="B49" s="117" t="s">
        <v>417</v>
      </c>
      <c r="C49" s="315">
        <v>31128</v>
      </c>
      <c r="D49" s="315">
        <v>28606</v>
      </c>
      <c r="E49" s="317">
        <f>+D49/C49</f>
        <v>0.91897969673605762</v>
      </c>
    </row>
    <row r="50" spans="1:5" x14ac:dyDescent="0.25">
      <c r="A50" s="23">
        <v>46</v>
      </c>
      <c r="B50" s="117" t="s">
        <v>418</v>
      </c>
      <c r="C50" s="315">
        <v>4250</v>
      </c>
      <c r="D50" s="315">
        <v>4250</v>
      </c>
      <c r="E50" s="317">
        <f>+D50/C50</f>
        <v>1</v>
      </c>
    </row>
    <row r="51" spans="1:5" x14ac:dyDescent="0.25">
      <c r="A51" s="23">
        <v>47</v>
      </c>
      <c r="B51" s="117" t="s">
        <v>419</v>
      </c>
      <c r="C51" s="315">
        <v>28496</v>
      </c>
      <c r="D51" s="315">
        <v>28496</v>
      </c>
      <c r="E51" s="317">
        <f>+D51/C51</f>
        <v>1</v>
      </c>
    </row>
    <row r="52" spans="1:5" x14ac:dyDescent="0.25">
      <c r="A52" s="23">
        <v>48</v>
      </c>
      <c r="B52" s="117" t="s">
        <v>420</v>
      </c>
      <c r="C52" s="315"/>
      <c r="D52" s="315"/>
      <c r="E52" s="316"/>
    </row>
    <row r="53" spans="1:5" x14ac:dyDescent="0.25">
      <c r="A53" s="23">
        <v>49</v>
      </c>
      <c r="B53" s="117" t="s">
        <v>421</v>
      </c>
      <c r="C53" s="315"/>
      <c r="D53" s="315"/>
      <c r="E53" s="316"/>
    </row>
    <row r="54" spans="1:5" x14ac:dyDescent="0.25">
      <c r="A54" s="23">
        <v>50</v>
      </c>
      <c r="B54" s="117" t="s">
        <v>422</v>
      </c>
      <c r="C54" s="315"/>
      <c r="D54" s="315"/>
      <c r="E54" s="316"/>
    </row>
    <row r="55" spans="1:5" x14ac:dyDescent="0.25">
      <c r="A55" s="23">
        <v>51</v>
      </c>
      <c r="B55" s="117" t="s">
        <v>423</v>
      </c>
      <c r="C55" s="315">
        <v>48312</v>
      </c>
      <c r="D55" s="315">
        <v>46995</v>
      </c>
      <c r="E55" s="317">
        <f>+D55/C55</f>
        <v>0.97273969200198707</v>
      </c>
    </row>
    <row r="56" spans="1:5" s="65" customFormat="1" x14ac:dyDescent="0.25">
      <c r="A56" s="23">
        <v>52</v>
      </c>
      <c r="B56" s="116" t="s">
        <v>424</v>
      </c>
      <c r="C56" s="313">
        <f>SUM(C5+C8+C45+C48)</f>
        <v>583131</v>
      </c>
      <c r="D56" s="313">
        <f>SUM(D5+D8+D45+D48)</f>
        <v>580729</v>
      </c>
      <c r="E56" s="314">
        <f>+D56/C56</f>
        <v>0.99588085696009987</v>
      </c>
    </row>
    <row r="57" spans="1:5" x14ac:dyDescent="0.25">
      <c r="A57" s="23">
        <v>53</v>
      </c>
      <c r="B57" s="116" t="s">
        <v>425</v>
      </c>
      <c r="C57" s="313">
        <v>0</v>
      </c>
      <c r="D57" s="313">
        <v>0</v>
      </c>
      <c r="E57" s="316"/>
    </row>
    <row r="58" spans="1:5" x14ac:dyDescent="0.25">
      <c r="A58" s="23">
        <v>54</v>
      </c>
      <c r="B58" s="116" t="s">
        <v>426</v>
      </c>
      <c r="C58" s="313">
        <v>5020</v>
      </c>
      <c r="D58" s="313">
        <f>D59+D60+D62</f>
        <v>13842</v>
      </c>
      <c r="E58" s="314">
        <f>+D58/C58</f>
        <v>2.7573705179282868</v>
      </c>
    </row>
    <row r="59" spans="1:5" x14ac:dyDescent="0.25">
      <c r="A59" s="23">
        <v>55</v>
      </c>
      <c r="B59" s="117" t="s">
        <v>427</v>
      </c>
      <c r="C59" s="315"/>
      <c r="D59" s="315">
        <v>3149</v>
      </c>
      <c r="E59" s="316"/>
    </row>
    <row r="60" spans="1:5" x14ac:dyDescent="0.25">
      <c r="A60" s="23">
        <v>56</v>
      </c>
      <c r="B60" s="117" t="s">
        <v>428</v>
      </c>
      <c r="C60" s="315">
        <v>4338</v>
      </c>
      <c r="D60" s="315">
        <v>8383</v>
      </c>
      <c r="E60" s="317">
        <f>+D60/C60</f>
        <v>1.9324573536191794</v>
      </c>
    </row>
    <row r="61" spans="1:5" x14ac:dyDescent="0.25">
      <c r="A61" s="23">
        <v>57</v>
      </c>
      <c r="B61" s="117" t="s">
        <v>429</v>
      </c>
      <c r="C61" s="315">
        <v>3570</v>
      </c>
      <c r="D61" s="315">
        <v>4667</v>
      </c>
      <c r="E61" s="317">
        <f>+D61/C61</f>
        <v>1.3072829131652661</v>
      </c>
    </row>
    <row r="62" spans="1:5" x14ac:dyDescent="0.25">
      <c r="A62" s="23">
        <v>58</v>
      </c>
      <c r="B62" s="117" t="s">
        <v>1100</v>
      </c>
      <c r="C62" s="315"/>
      <c r="D62" s="315">
        <v>2310</v>
      </c>
      <c r="E62" s="317"/>
    </row>
    <row r="63" spans="1:5" x14ac:dyDescent="0.25">
      <c r="A63" s="23">
        <v>59</v>
      </c>
      <c r="B63" s="117" t="s">
        <v>430</v>
      </c>
      <c r="C63" s="315">
        <v>85000</v>
      </c>
      <c r="D63" s="315">
        <v>100000</v>
      </c>
      <c r="E63" s="317">
        <f>+D63/C63</f>
        <v>1.1764705882352942</v>
      </c>
    </row>
    <row r="64" spans="1:5" x14ac:dyDescent="0.25">
      <c r="A64" s="23">
        <v>60</v>
      </c>
      <c r="B64" s="117" t="s">
        <v>431</v>
      </c>
      <c r="C64" s="315">
        <v>34738</v>
      </c>
      <c r="D64" s="315">
        <v>191660</v>
      </c>
      <c r="E64" s="317">
        <f>+D64/C64</f>
        <v>5.5173009384535669</v>
      </c>
    </row>
    <row r="65" spans="1:5" x14ac:dyDescent="0.25">
      <c r="A65" s="23">
        <v>61</v>
      </c>
      <c r="B65" s="117" t="s">
        <v>432</v>
      </c>
      <c r="C65" s="315">
        <v>0</v>
      </c>
      <c r="D65" s="315">
        <v>0</v>
      </c>
      <c r="E65" s="316"/>
    </row>
    <row r="66" spans="1:5" x14ac:dyDescent="0.25">
      <c r="A66" s="23">
        <v>62</v>
      </c>
      <c r="B66" s="116" t="s">
        <v>433</v>
      </c>
      <c r="C66" s="313">
        <f>SUM(C57+C58+C63+C64+C65)</f>
        <v>124758</v>
      </c>
      <c r="D66" s="313">
        <f>SUM(D57+D58+D63+D64+D65)</f>
        <v>305502</v>
      </c>
      <c r="E66" s="314">
        <f>+D66/C66</f>
        <v>2.4487567931515413</v>
      </c>
    </row>
    <row r="67" spans="1:5" x14ac:dyDescent="0.25">
      <c r="A67" s="23">
        <v>63</v>
      </c>
      <c r="B67" s="116" t="s">
        <v>434</v>
      </c>
      <c r="C67" s="313">
        <f>SUM(C66+C56)</f>
        <v>707889</v>
      </c>
      <c r="D67" s="313">
        <f>SUM(D66+D56)</f>
        <v>886231</v>
      </c>
      <c r="E67" s="314">
        <f>+D67/C67</f>
        <v>1.2519349785065172</v>
      </c>
    </row>
    <row r="69" spans="1:5" x14ac:dyDescent="0.25">
      <c r="B69" s="63"/>
      <c r="C69" s="312" t="s">
        <v>0</v>
      </c>
    </row>
    <row r="70" spans="1:5" x14ac:dyDescent="0.25">
      <c r="B70" s="63" t="s">
        <v>1047</v>
      </c>
      <c r="C70" s="311">
        <v>78</v>
      </c>
    </row>
    <row r="71" spans="1:5" x14ac:dyDescent="0.25">
      <c r="B71" t="s">
        <v>1049</v>
      </c>
      <c r="C71" s="311">
        <v>5138</v>
      </c>
    </row>
  </sheetData>
  <mergeCells count="4">
    <mergeCell ref="A3:A4"/>
    <mergeCell ref="B3:B4"/>
    <mergeCell ref="C4:E4"/>
    <mergeCell ref="A1:B1"/>
  </mergeCells>
  <pageMargins left="0.74803149606299213" right="0.74803149606299213" top="1.3779527559055118" bottom="0.98425196850393704" header="0.51181102362204722" footer="0.51181102362204722"/>
  <pageSetup paperSize="9" scale="76" orientation="portrait" r:id="rId1"/>
  <headerFooter alignWithMargins="0">
    <oddHeader>&amp;LMAGYARPOLÁNY KÖZSÉG
ÖNKORMÁNYZATA 
ÉS INTÉZMÉNYEI&amp;C2017. ÉVI ZÁRSZÁMADÁS
VAGYON KIMUTATÁS
(NETTÓ ÉRTÉBEN)
&amp;R3. melléklet a 4/2018. (V. 31.)
önkormányzati rendelethez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1"/>
  <sheetViews>
    <sheetView zoomScaleNormal="100" zoomScaleSheetLayoutView="90" workbookViewId="0">
      <selection activeCell="E9" sqref="E9"/>
    </sheetView>
  </sheetViews>
  <sheetFormatPr defaultColWidth="9.109375" defaultRowHeight="12.6" x14ac:dyDescent="0.25"/>
  <cols>
    <col min="1" max="1" width="8.109375" style="156" customWidth="1"/>
    <col min="2" max="2" width="82" style="156" customWidth="1"/>
    <col min="3" max="5" width="19.109375" style="156" customWidth="1"/>
    <col min="6" max="16384" width="9.109375" style="156"/>
  </cols>
  <sheetData>
    <row r="1" spans="1:5" x14ac:dyDescent="0.25">
      <c r="A1" s="630" t="s">
        <v>954</v>
      </c>
      <c r="B1" s="631"/>
      <c r="C1" s="631"/>
      <c r="D1" s="631"/>
      <c r="E1" s="631"/>
    </row>
    <row r="2" spans="1:5" ht="15" x14ac:dyDescent="0.25">
      <c r="A2" s="158"/>
      <c r="B2" s="158" t="s">
        <v>1</v>
      </c>
      <c r="C2" s="158" t="s">
        <v>2</v>
      </c>
      <c r="D2" s="158" t="s">
        <v>3</v>
      </c>
      <c r="E2" s="158" t="s">
        <v>4</v>
      </c>
    </row>
    <row r="3" spans="1:5" s="165" customFormat="1" ht="15" x14ac:dyDescent="0.25">
      <c r="A3" s="158"/>
      <c r="B3" s="158" t="s">
        <v>369</v>
      </c>
      <c r="C3" s="158" t="s">
        <v>460</v>
      </c>
      <c r="D3" s="158" t="s">
        <v>461</v>
      </c>
      <c r="E3" s="158" t="s">
        <v>462</v>
      </c>
    </row>
    <row r="4" spans="1:5" ht="13.2" x14ac:dyDescent="0.25">
      <c r="A4" s="159" t="s">
        <v>463</v>
      </c>
      <c r="B4" s="160" t="s">
        <v>464</v>
      </c>
      <c r="C4" s="157"/>
      <c r="D4" s="157"/>
      <c r="E4" s="157"/>
    </row>
    <row r="5" spans="1:5" ht="13.2" x14ac:dyDescent="0.25">
      <c r="A5" s="161" t="s">
        <v>465</v>
      </c>
      <c r="B5" s="162" t="s">
        <v>466</v>
      </c>
      <c r="C5" s="163"/>
      <c r="D5" s="163">
        <v>0</v>
      </c>
      <c r="E5" s="163"/>
    </row>
    <row r="6" spans="1:5" ht="13.2" x14ac:dyDescent="0.25">
      <c r="A6" s="161" t="s">
        <v>467</v>
      </c>
      <c r="B6" s="162" t="s">
        <v>468</v>
      </c>
      <c r="C6" s="163">
        <v>3325625</v>
      </c>
      <c r="D6" s="163">
        <v>0</v>
      </c>
      <c r="E6" s="163">
        <v>3054670</v>
      </c>
    </row>
    <row r="7" spans="1:5" ht="13.2" x14ac:dyDescent="0.25">
      <c r="A7" s="161" t="s">
        <v>469</v>
      </c>
      <c r="B7" s="162" t="s">
        <v>470</v>
      </c>
      <c r="C7" s="163"/>
      <c r="D7" s="163">
        <v>0</v>
      </c>
      <c r="E7" s="163"/>
    </row>
    <row r="8" spans="1:5" ht="13.2" x14ac:dyDescent="0.25">
      <c r="A8" s="159" t="s">
        <v>471</v>
      </c>
      <c r="B8" s="160" t="s">
        <v>472</v>
      </c>
      <c r="C8" s="164">
        <f>SUM(C5:C7)</f>
        <v>3325625</v>
      </c>
      <c r="D8" s="164">
        <v>0</v>
      </c>
      <c r="E8" s="164">
        <f>SUM(E5:E7)</f>
        <v>3054670</v>
      </c>
    </row>
    <row r="9" spans="1:5" ht="13.2" x14ac:dyDescent="0.25">
      <c r="A9" s="161" t="s">
        <v>473</v>
      </c>
      <c r="B9" s="162" t="s">
        <v>474</v>
      </c>
      <c r="C9" s="163">
        <v>545911755</v>
      </c>
      <c r="D9" s="163">
        <v>0</v>
      </c>
      <c r="E9" s="163">
        <v>541170613</v>
      </c>
    </row>
    <row r="10" spans="1:5" ht="13.2" x14ac:dyDescent="0.25">
      <c r="A10" s="161" t="s">
        <v>475</v>
      </c>
      <c r="B10" s="162" t="s">
        <v>476</v>
      </c>
      <c r="C10" s="163">
        <v>4238128</v>
      </c>
      <c r="D10" s="163">
        <v>0</v>
      </c>
      <c r="E10" s="163">
        <v>4401470</v>
      </c>
    </row>
    <row r="11" spans="1:5" ht="13.2" x14ac:dyDescent="0.25">
      <c r="A11" s="161" t="s">
        <v>477</v>
      </c>
      <c r="B11" s="162" t="s">
        <v>478</v>
      </c>
      <c r="C11" s="163">
        <v>0</v>
      </c>
      <c r="D11" s="163">
        <v>0</v>
      </c>
      <c r="E11" s="163">
        <v>0</v>
      </c>
    </row>
    <row r="12" spans="1:5" ht="13.2" x14ac:dyDescent="0.25">
      <c r="A12" s="161" t="s">
        <v>479</v>
      </c>
      <c r="B12" s="162" t="s">
        <v>480</v>
      </c>
      <c r="C12" s="163">
        <v>27255095</v>
      </c>
      <c r="D12" s="163">
        <v>0</v>
      </c>
      <c r="E12" s="163">
        <v>29702495</v>
      </c>
    </row>
    <row r="13" spans="1:5" ht="13.2" x14ac:dyDescent="0.25">
      <c r="A13" s="161" t="s">
        <v>481</v>
      </c>
      <c r="B13" s="162" t="s">
        <v>482</v>
      </c>
      <c r="C13" s="163">
        <v>0</v>
      </c>
      <c r="D13" s="163">
        <v>0</v>
      </c>
      <c r="E13" s="163">
        <v>0</v>
      </c>
    </row>
    <row r="14" spans="1:5" ht="13.2" x14ac:dyDescent="0.25">
      <c r="A14" s="159" t="s">
        <v>483</v>
      </c>
      <c r="B14" s="160" t="s">
        <v>484</v>
      </c>
      <c r="C14" s="164">
        <f>SUM(C9:C13)</f>
        <v>577404978</v>
      </c>
      <c r="D14" s="164">
        <v>0</v>
      </c>
      <c r="E14" s="164">
        <f>SUM(E9:E13)</f>
        <v>575274578</v>
      </c>
    </row>
    <row r="15" spans="1:5" ht="13.2" x14ac:dyDescent="0.25">
      <c r="A15" s="161" t="s">
        <v>485</v>
      </c>
      <c r="B15" s="162" t="s">
        <v>486</v>
      </c>
      <c r="C15" s="163">
        <v>2400000</v>
      </c>
      <c r="D15" s="163">
        <v>0</v>
      </c>
      <c r="E15" s="163">
        <v>2400000</v>
      </c>
    </row>
    <row r="16" spans="1:5" ht="13.2" x14ac:dyDescent="0.25">
      <c r="A16" s="161" t="s">
        <v>487</v>
      </c>
      <c r="B16" s="162" t="s">
        <v>488</v>
      </c>
      <c r="C16" s="163"/>
      <c r="D16" s="163">
        <v>0</v>
      </c>
      <c r="E16" s="163"/>
    </row>
    <row r="17" spans="1:5" ht="13.2" x14ac:dyDescent="0.25">
      <c r="A17" s="161" t="s">
        <v>489</v>
      </c>
      <c r="B17" s="162" t="s">
        <v>490</v>
      </c>
      <c r="C17" s="163"/>
      <c r="D17" s="163">
        <v>0</v>
      </c>
      <c r="E17" s="163"/>
    </row>
    <row r="18" spans="1:5" ht="13.2" x14ac:dyDescent="0.25">
      <c r="A18" s="161" t="s">
        <v>491</v>
      </c>
      <c r="B18" s="162" t="s">
        <v>492</v>
      </c>
      <c r="C18" s="163"/>
      <c r="D18" s="163">
        <v>0</v>
      </c>
      <c r="E18" s="163"/>
    </row>
    <row r="19" spans="1:5" ht="13.2" x14ac:dyDescent="0.25">
      <c r="A19" s="161" t="s">
        <v>493</v>
      </c>
      <c r="B19" s="162" t="s">
        <v>494</v>
      </c>
      <c r="C19" s="163"/>
      <c r="D19" s="163">
        <v>0</v>
      </c>
      <c r="E19" s="163"/>
    </row>
    <row r="20" spans="1:5" ht="13.2" x14ac:dyDescent="0.25">
      <c r="A20" s="161" t="s">
        <v>495</v>
      </c>
      <c r="B20" s="162" t="s">
        <v>496</v>
      </c>
      <c r="C20" s="163"/>
      <c r="D20" s="163">
        <v>0</v>
      </c>
      <c r="E20" s="163"/>
    </row>
    <row r="21" spans="1:5" ht="13.2" x14ac:dyDescent="0.25">
      <c r="A21" s="161" t="s">
        <v>497</v>
      </c>
      <c r="B21" s="162" t="s">
        <v>498</v>
      </c>
      <c r="C21" s="163"/>
      <c r="D21" s="163">
        <v>0</v>
      </c>
      <c r="E21" s="163"/>
    </row>
    <row r="22" spans="1:5" ht="13.2" x14ac:dyDescent="0.25">
      <c r="A22" s="159" t="s">
        <v>499</v>
      </c>
      <c r="B22" s="160" t="s">
        <v>500</v>
      </c>
      <c r="C22" s="164">
        <f>SUM(C15:C21)</f>
        <v>2400000</v>
      </c>
      <c r="D22" s="164">
        <v>0</v>
      </c>
      <c r="E22" s="164">
        <f>SUM(E15:E21)</f>
        <v>2400000</v>
      </c>
    </row>
    <row r="23" spans="1:5" ht="13.2" x14ac:dyDescent="0.25">
      <c r="A23" s="161" t="s">
        <v>501</v>
      </c>
      <c r="B23" s="162" t="s">
        <v>502</v>
      </c>
      <c r="C23" s="163"/>
      <c r="D23" s="163">
        <v>0</v>
      </c>
      <c r="E23" s="163"/>
    </row>
    <row r="24" spans="1:5" ht="13.2" x14ac:dyDescent="0.25">
      <c r="A24" s="161" t="s">
        <v>503</v>
      </c>
      <c r="B24" s="162" t="s">
        <v>504</v>
      </c>
      <c r="C24" s="163"/>
      <c r="D24" s="163">
        <v>0</v>
      </c>
      <c r="E24" s="163"/>
    </row>
    <row r="25" spans="1:5" ht="13.2" x14ac:dyDescent="0.25">
      <c r="A25" s="159" t="s">
        <v>505</v>
      </c>
      <c r="B25" s="160" t="s">
        <v>506</v>
      </c>
      <c r="C25" s="164"/>
      <c r="D25" s="164">
        <v>0</v>
      </c>
      <c r="E25" s="164"/>
    </row>
    <row r="26" spans="1:5" ht="26.4" x14ac:dyDescent="0.25">
      <c r="A26" s="159" t="s">
        <v>507</v>
      </c>
      <c r="B26" s="160" t="s">
        <v>508</v>
      </c>
      <c r="C26" s="164">
        <f>C8+C14+C22</f>
        <v>583130603</v>
      </c>
      <c r="D26" s="164">
        <v>0</v>
      </c>
      <c r="E26" s="164">
        <f>E8+E14+E22</f>
        <v>580729248</v>
      </c>
    </row>
    <row r="27" spans="1:5" ht="13.2" x14ac:dyDescent="0.25">
      <c r="A27" s="161" t="s">
        <v>509</v>
      </c>
      <c r="B27" s="162" t="s">
        <v>510</v>
      </c>
      <c r="C27" s="163"/>
      <c r="D27" s="163">
        <v>0</v>
      </c>
      <c r="E27" s="163"/>
    </row>
    <row r="28" spans="1:5" ht="13.2" x14ac:dyDescent="0.25">
      <c r="A28" s="161" t="s">
        <v>511</v>
      </c>
      <c r="B28" s="162" t="s">
        <v>512</v>
      </c>
      <c r="C28" s="163"/>
      <c r="D28" s="163">
        <v>0</v>
      </c>
      <c r="E28" s="163"/>
    </row>
    <row r="29" spans="1:5" ht="13.2" x14ac:dyDescent="0.25">
      <c r="A29" s="161" t="s">
        <v>513</v>
      </c>
      <c r="B29" s="162" t="s">
        <v>514</v>
      </c>
      <c r="C29" s="163"/>
      <c r="D29" s="163">
        <v>0</v>
      </c>
      <c r="E29" s="163"/>
    </row>
    <row r="30" spans="1:5" ht="13.2" x14ac:dyDescent="0.25">
      <c r="A30" s="161" t="s">
        <v>515</v>
      </c>
      <c r="B30" s="162" t="s">
        <v>516</v>
      </c>
      <c r="C30" s="163"/>
      <c r="D30" s="163">
        <v>0</v>
      </c>
      <c r="E30" s="163"/>
    </row>
    <row r="31" spans="1:5" ht="13.2" x14ac:dyDescent="0.25">
      <c r="A31" s="161" t="s">
        <v>517</v>
      </c>
      <c r="B31" s="162" t="s">
        <v>518</v>
      </c>
      <c r="C31" s="163"/>
      <c r="D31" s="163">
        <v>0</v>
      </c>
      <c r="E31" s="163"/>
    </row>
    <row r="32" spans="1:5" ht="13.2" x14ac:dyDescent="0.25">
      <c r="A32" s="159" t="s">
        <v>519</v>
      </c>
      <c r="B32" s="160" t="s">
        <v>520</v>
      </c>
      <c r="C32" s="164"/>
      <c r="D32" s="164">
        <v>0</v>
      </c>
      <c r="E32" s="164"/>
    </row>
    <row r="33" spans="1:5" ht="13.2" x14ac:dyDescent="0.25">
      <c r="A33" s="161" t="s">
        <v>521</v>
      </c>
      <c r="B33" s="162" t="s">
        <v>522</v>
      </c>
      <c r="C33" s="163"/>
      <c r="D33" s="163">
        <v>0</v>
      </c>
      <c r="E33" s="163"/>
    </row>
    <row r="34" spans="1:5" ht="13.2" x14ac:dyDescent="0.25">
      <c r="A34" s="161" t="s">
        <v>523</v>
      </c>
      <c r="B34" s="162" t="s">
        <v>524</v>
      </c>
      <c r="C34" s="164">
        <v>85000000</v>
      </c>
      <c r="D34" s="163">
        <v>0</v>
      </c>
      <c r="E34" s="164">
        <v>100000000</v>
      </c>
    </row>
    <row r="35" spans="1:5" ht="13.2" x14ac:dyDescent="0.25">
      <c r="A35" s="161" t="s">
        <v>525</v>
      </c>
      <c r="B35" s="162" t="s">
        <v>526</v>
      </c>
      <c r="C35" s="163"/>
      <c r="D35" s="163">
        <v>0</v>
      </c>
      <c r="E35" s="163"/>
    </row>
    <row r="36" spans="1:5" ht="13.2" x14ac:dyDescent="0.25">
      <c r="A36" s="161" t="s">
        <v>527</v>
      </c>
      <c r="B36" s="162" t="s">
        <v>528</v>
      </c>
      <c r="C36" s="163">
        <v>85000000</v>
      </c>
      <c r="D36" s="163">
        <v>0</v>
      </c>
      <c r="E36" s="163">
        <v>100000000</v>
      </c>
    </row>
    <row r="37" spans="1:5" ht="13.2" x14ac:dyDescent="0.25">
      <c r="A37" s="161" t="s">
        <v>529</v>
      </c>
      <c r="B37" s="162" t="s">
        <v>530</v>
      </c>
      <c r="C37" s="163"/>
      <c r="D37" s="163">
        <v>0</v>
      </c>
      <c r="E37" s="163"/>
    </row>
    <row r="38" spans="1:5" ht="13.2" x14ac:dyDescent="0.25">
      <c r="A38" s="161" t="s">
        <v>531</v>
      </c>
      <c r="B38" s="162" t="s">
        <v>532</v>
      </c>
      <c r="C38" s="163"/>
      <c r="D38" s="163">
        <v>0</v>
      </c>
      <c r="E38" s="163"/>
    </row>
    <row r="39" spans="1:5" ht="13.2" x14ac:dyDescent="0.25">
      <c r="A39" s="161" t="s">
        <v>533</v>
      </c>
      <c r="B39" s="162" t="s">
        <v>534</v>
      </c>
      <c r="C39" s="163"/>
      <c r="D39" s="163">
        <v>0</v>
      </c>
      <c r="E39" s="163"/>
    </row>
    <row r="40" spans="1:5" ht="13.2" x14ac:dyDescent="0.25">
      <c r="A40" s="159" t="s">
        <v>535</v>
      </c>
      <c r="B40" s="160" t="s">
        <v>536</v>
      </c>
      <c r="C40" s="164">
        <f>C33+C34</f>
        <v>85000000</v>
      </c>
      <c r="D40" s="164">
        <v>0</v>
      </c>
      <c r="E40" s="164">
        <f>E33+E34</f>
        <v>100000000</v>
      </c>
    </row>
    <row r="41" spans="1:5" ht="13.2" x14ac:dyDescent="0.25">
      <c r="A41" s="159" t="s">
        <v>537</v>
      </c>
      <c r="B41" s="160" t="s">
        <v>538</v>
      </c>
      <c r="C41" s="164">
        <f>C32+C40</f>
        <v>85000000</v>
      </c>
      <c r="D41" s="164">
        <v>0</v>
      </c>
      <c r="E41" s="164">
        <f>E32+E40</f>
        <v>100000000</v>
      </c>
    </row>
    <row r="42" spans="1:5" ht="13.2" x14ac:dyDescent="0.25">
      <c r="A42" s="161" t="s">
        <v>539</v>
      </c>
      <c r="B42" s="162" t="s">
        <v>540</v>
      </c>
      <c r="C42" s="163"/>
      <c r="D42" s="163">
        <v>0</v>
      </c>
      <c r="E42" s="163"/>
    </row>
    <row r="43" spans="1:5" ht="13.2" x14ac:dyDescent="0.25">
      <c r="A43" s="161" t="s">
        <v>541</v>
      </c>
      <c r="B43" s="162" t="s">
        <v>542</v>
      </c>
      <c r="C43" s="163"/>
      <c r="D43" s="163">
        <v>0</v>
      </c>
      <c r="E43" s="163"/>
    </row>
    <row r="44" spans="1:5" ht="13.2" x14ac:dyDescent="0.25">
      <c r="A44" s="161" t="s">
        <v>543</v>
      </c>
      <c r="B44" s="162" t="s">
        <v>544</v>
      </c>
      <c r="C44" s="163">
        <v>34737720</v>
      </c>
      <c r="D44" s="163">
        <v>0</v>
      </c>
      <c r="E44" s="163">
        <v>191659981</v>
      </c>
    </row>
    <row r="45" spans="1:5" ht="13.2" x14ac:dyDescent="0.25">
      <c r="A45" s="161" t="s">
        <v>545</v>
      </c>
      <c r="B45" s="162" t="s">
        <v>546</v>
      </c>
      <c r="C45" s="163"/>
      <c r="D45" s="163">
        <v>0</v>
      </c>
      <c r="E45" s="163"/>
    </row>
    <row r="46" spans="1:5" ht="13.2" x14ac:dyDescent="0.25">
      <c r="A46" s="161" t="s">
        <v>547</v>
      </c>
      <c r="B46" s="162" t="s">
        <v>548</v>
      </c>
      <c r="C46" s="163"/>
      <c r="D46" s="163">
        <v>0</v>
      </c>
      <c r="E46" s="163"/>
    </row>
    <row r="47" spans="1:5" ht="13.2" x14ac:dyDescent="0.25">
      <c r="A47" s="159" t="s">
        <v>549</v>
      </c>
      <c r="B47" s="160" t="s">
        <v>550</v>
      </c>
      <c r="C47" s="164">
        <f>SUM(C42:C46)</f>
        <v>34737720</v>
      </c>
      <c r="D47" s="164">
        <v>0</v>
      </c>
      <c r="E47" s="164">
        <f>SUM(E42:E46)</f>
        <v>191659981</v>
      </c>
    </row>
    <row r="48" spans="1:5" ht="26.4" x14ac:dyDescent="0.25">
      <c r="A48" s="161" t="s">
        <v>551</v>
      </c>
      <c r="B48" s="162" t="s">
        <v>552</v>
      </c>
      <c r="C48" s="163"/>
      <c r="D48" s="163">
        <v>0</v>
      </c>
      <c r="E48" s="163">
        <v>1450000</v>
      </c>
    </row>
    <row r="49" spans="1:5" ht="26.4" x14ac:dyDescent="0.25">
      <c r="A49" s="161" t="s">
        <v>553</v>
      </c>
      <c r="B49" s="162" t="s">
        <v>554</v>
      </c>
      <c r="C49" s="163"/>
      <c r="D49" s="163">
        <v>0</v>
      </c>
      <c r="E49" s="163"/>
    </row>
    <row r="50" spans="1:5" ht="26.4" x14ac:dyDescent="0.25">
      <c r="A50" s="161" t="s">
        <v>555</v>
      </c>
      <c r="B50" s="162" t="s">
        <v>556</v>
      </c>
      <c r="C50" s="163"/>
      <c r="D50" s="163">
        <v>0</v>
      </c>
      <c r="E50" s="163"/>
    </row>
    <row r="51" spans="1:5" ht="26.4" x14ac:dyDescent="0.25">
      <c r="A51" s="161" t="s">
        <v>557</v>
      </c>
      <c r="B51" s="162" t="s">
        <v>558</v>
      </c>
      <c r="C51" s="163"/>
      <c r="D51" s="163">
        <v>0</v>
      </c>
      <c r="E51" s="163"/>
    </row>
    <row r="52" spans="1:5" ht="13.2" x14ac:dyDescent="0.25">
      <c r="A52" s="161" t="s">
        <v>559</v>
      </c>
      <c r="B52" s="162" t="s">
        <v>560</v>
      </c>
      <c r="C52" s="163">
        <v>3569612</v>
      </c>
      <c r="D52" s="163">
        <v>0</v>
      </c>
      <c r="E52" s="163">
        <v>4667112</v>
      </c>
    </row>
    <row r="53" spans="1:5" ht="13.2" x14ac:dyDescent="0.25">
      <c r="A53" s="161" t="s">
        <v>561</v>
      </c>
      <c r="B53" s="162" t="s">
        <v>562</v>
      </c>
      <c r="C53" s="163">
        <v>444224</v>
      </c>
      <c r="D53" s="163">
        <v>0</v>
      </c>
      <c r="E53" s="163">
        <v>2812020</v>
      </c>
    </row>
    <row r="54" spans="1:5" ht="13.2" x14ac:dyDescent="0.25">
      <c r="A54" s="161" t="s">
        <v>563</v>
      </c>
      <c r="B54" s="162" t="s">
        <v>564</v>
      </c>
      <c r="C54" s="163"/>
      <c r="D54" s="163">
        <v>0</v>
      </c>
      <c r="E54" s="163"/>
    </row>
    <row r="55" spans="1:5" ht="13.2" x14ac:dyDescent="0.25">
      <c r="A55" s="161" t="s">
        <v>565</v>
      </c>
      <c r="B55" s="162" t="s">
        <v>566</v>
      </c>
      <c r="C55" s="163">
        <v>324258</v>
      </c>
      <c r="D55" s="163">
        <v>0</v>
      </c>
      <c r="E55" s="163">
        <v>2265458</v>
      </c>
    </row>
    <row r="56" spans="1:5" ht="26.4" x14ac:dyDescent="0.25">
      <c r="A56" s="161" t="s">
        <v>567</v>
      </c>
      <c r="B56" s="162" t="s">
        <v>568</v>
      </c>
      <c r="C56" s="163">
        <f>C55</f>
        <v>324258</v>
      </c>
      <c r="D56" s="163">
        <v>0</v>
      </c>
      <c r="E56" s="163">
        <f>E55</f>
        <v>2265458</v>
      </c>
    </row>
    <row r="57" spans="1:5" ht="26.4" x14ac:dyDescent="0.25">
      <c r="A57" s="161" t="s">
        <v>569</v>
      </c>
      <c r="B57" s="162" t="s">
        <v>570</v>
      </c>
      <c r="C57" s="163"/>
      <c r="D57" s="163">
        <v>0</v>
      </c>
      <c r="E57" s="163"/>
    </row>
    <row r="58" spans="1:5" ht="26.4" x14ac:dyDescent="0.25">
      <c r="A58" s="161" t="s">
        <v>571</v>
      </c>
      <c r="B58" s="162" t="s">
        <v>572</v>
      </c>
      <c r="C58" s="163"/>
      <c r="D58" s="163">
        <v>0</v>
      </c>
      <c r="E58" s="163"/>
    </row>
    <row r="59" spans="1:5" ht="13.2" x14ac:dyDescent="0.25">
      <c r="A59" s="161" t="s">
        <v>573</v>
      </c>
      <c r="B59" s="162" t="s">
        <v>574</v>
      </c>
      <c r="C59" s="163"/>
      <c r="D59" s="163">
        <v>0</v>
      </c>
      <c r="E59" s="163"/>
    </row>
    <row r="60" spans="1:5" ht="26.4" x14ac:dyDescent="0.25">
      <c r="A60" s="161" t="s">
        <v>575</v>
      </c>
      <c r="B60" s="162" t="s">
        <v>576</v>
      </c>
      <c r="C60" s="163"/>
      <c r="D60" s="163">
        <v>0</v>
      </c>
      <c r="E60" s="163"/>
    </row>
    <row r="61" spans="1:5" ht="26.4" x14ac:dyDescent="0.25">
      <c r="A61" s="159" t="s">
        <v>577</v>
      </c>
      <c r="B61" s="160" t="s">
        <v>578</v>
      </c>
      <c r="C61" s="164">
        <f>C52+C53+C55+C57+C58+C59+C60</f>
        <v>4338094</v>
      </c>
      <c r="D61" s="164">
        <v>0</v>
      </c>
      <c r="E61" s="164">
        <f>E48+E49+E50+E51+E52+E53+E55</f>
        <v>11194590</v>
      </c>
    </row>
    <row r="62" spans="1:5" ht="26.4" x14ac:dyDescent="0.25">
      <c r="A62" s="161" t="s">
        <v>579</v>
      </c>
      <c r="B62" s="162" t="s">
        <v>580</v>
      </c>
      <c r="C62" s="163"/>
      <c r="D62" s="163">
        <v>0</v>
      </c>
      <c r="E62" s="163"/>
    </row>
    <row r="63" spans="1:5" ht="26.4" x14ac:dyDescent="0.25">
      <c r="A63" s="161" t="s">
        <v>581</v>
      </c>
      <c r="B63" s="162" t="s">
        <v>582</v>
      </c>
      <c r="C63" s="163"/>
      <c r="D63" s="163">
        <v>0</v>
      </c>
      <c r="E63" s="163"/>
    </row>
    <row r="64" spans="1:5" ht="26.4" x14ac:dyDescent="0.25">
      <c r="A64" s="161" t="s">
        <v>583</v>
      </c>
      <c r="B64" s="162" t="s">
        <v>584</v>
      </c>
      <c r="C64" s="163"/>
      <c r="D64" s="163">
        <v>0</v>
      </c>
      <c r="E64" s="163"/>
    </row>
    <row r="65" spans="1:5" ht="26.4" x14ac:dyDescent="0.25">
      <c r="A65" s="161" t="s">
        <v>585</v>
      </c>
      <c r="B65" s="162" t="s">
        <v>586</v>
      </c>
      <c r="C65" s="163"/>
      <c r="D65" s="163">
        <v>0</v>
      </c>
      <c r="E65" s="163"/>
    </row>
    <row r="66" spans="1:5" ht="13.2" x14ac:dyDescent="0.25">
      <c r="A66" s="161" t="s">
        <v>587</v>
      </c>
      <c r="B66" s="162" t="s">
        <v>588</v>
      </c>
      <c r="C66" s="163"/>
      <c r="D66" s="163">
        <v>0</v>
      </c>
      <c r="E66" s="163"/>
    </row>
    <row r="67" spans="1:5" ht="13.2" x14ac:dyDescent="0.25">
      <c r="A67" s="161" t="s">
        <v>589</v>
      </c>
      <c r="B67" s="162" t="s">
        <v>590</v>
      </c>
      <c r="C67" s="163"/>
      <c r="D67" s="163">
        <v>0</v>
      </c>
      <c r="E67" s="163"/>
    </row>
    <row r="68" spans="1:5" ht="13.2" x14ac:dyDescent="0.25">
      <c r="A68" s="161" t="s">
        <v>591</v>
      </c>
      <c r="B68" s="162" t="s">
        <v>592</v>
      </c>
      <c r="C68" s="163"/>
      <c r="D68" s="163">
        <v>0</v>
      </c>
      <c r="E68" s="163"/>
    </row>
    <row r="69" spans="1:5" ht="26.4" x14ac:dyDescent="0.25">
      <c r="A69" s="161" t="s">
        <v>593</v>
      </c>
      <c r="B69" s="162" t="s">
        <v>594</v>
      </c>
      <c r="C69" s="163"/>
      <c r="D69" s="163">
        <v>0</v>
      </c>
      <c r="E69" s="163"/>
    </row>
    <row r="70" spans="1:5" ht="26.4" x14ac:dyDescent="0.25">
      <c r="A70" s="161" t="s">
        <v>595</v>
      </c>
      <c r="B70" s="162" t="s">
        <v>596</v>
      </c>
      <c r="C70" s="163"/>
      <c r="D70" s="163">
        <v>0</v>
      </c>
      <c r="E70" s="163"/>
    </row>
    <row r="71" spans="1:5" ht="26.4" x14ac:dyDescent="0.25">
      <c r="A71" s="161" t="s">
        <v>597</v>
      </c>
      <c r="B71" s="162" t="s">
        <v>598</v>
      </c>
      <c r="C71" s="163"/>
      <c r="D71" s="163">
        <v>0</v>
      </c>
      <c r="E71" s="163"/>
    </row>
    <row r="72" spans="1:5" ht="26.4" x14ac:dyDescent="0.25">
      <c r="A72" s="161" t="s">
        <v>599</v>
      </c>
      <c r="B72" s="162" t="s">
        <v>600</v>
      </c>
      <c r="C72" s="163"/>
      <c r="D72" s="163">
        <v>0</v>
      </c>
      <c r="E72" s="163"/>
    </row>
    <row r="73" spans="1:5" ht="13.2" x14ac:dyDescent="0.25">
      <c r="A73" s="161" t="s">
        <v>601</v>
      </c>
      <c r="B73" s="162" t="s">
        <v>602</v>
      </c>
      <c r="C73" s="163"/>
      <c r="D73" s="163">
        <v>0</v>
      </c>
      <c r="E73" s="163"/>
    </row>
    <row r="74" spans="1:5" ht="26.4" x14ac:dyDescent="0.25">
      <c r="A74" s="161" t="s">
        <v>603</v>
      </c>
      <c r="B74" s="162" t="s">
        <v>604</v>
      </c>
      <c r="C74" s="163"/>
      <c r="D74" s="163">
        <v>0</v>
      </c>
      <c r="E74" s="163"/>
    </row>
    <row r="75" spans="1:5" ht="26.4" x14ac:dyDescent="0.25">
      <c r="A75" s="159" t="s">
        <v>605</v>
      </c>
      <c r="B75" s="160" t="s">
        <v>606</v>
      </c>
      <c r="C75" s="164"/>
      <c r="D75" s="164">
        <v>0</v>
      </c>
      <c r="E75" s="164"/>
    </row>
    <row r="76" spans="1:5" ht="13.2" x14ac:dyDescent="0.25">
      <c r="A76" s="161" t="s">
        <v>607</v>
      </c>
      <c r="B76" s="162" t="s">
        <v>608</v>
      </c>
      <c r="C76" s="163">
        <v>622113</v>
      </c>
      <c r="D76" s="163">
        <v>0</v>
      </c>
      <c r="E76" s="163">
        <v>2310114</v>
      </c>
    </row>
    <row r="77" spans="1:5" ht="13.2" x14ac:dyDescent="0.25">
      <c r="A77" s="161" t="s">
        <v>609</v>
      </c>
      <c r="B77" s="162" t="s">
        <v>610</v>
      </c>
      <c r="C77" s="163"/>
      <c r="D77" s="163">
        <v>0</v>
      </c>
      <c r="E77" s="163"/>
    </row>
    <row r="78" spans="1:5" ht="13.2" x14ac:dyDescent="0.25">
      <c r="A78" s="161" t="s">
        <v>611</v>
      </c>
      <c r="B78" s="162" t="s">
        <v>612</v>
      </c>
      <c r="C78" s="163"/>
      <c r="D78" s="163">
        <v>0</v>
      </c>
      <c r="E78" s="163"/>
    </row>
    <row r="79" spans="1:5" ht="13.2" x14ac:dyDescent="0.25">
      <c r="A79" s="161" t="s">
        <v>613</v>
      </c>
      <c r="B79" s="162" t="s">
        <v>614</v>
      </c>
      <c r="C79" s="163"/>
      <c r="D79" s="163">
        <v>0</v>
      </c>
      <c r="E79" s="163"/>
    </row>
    <row r="80" spans="1:5" ht="13.2" x14ac:dyDescent="0.25">
      <c r="A80" s="161" t="s">
        <v>615</v>
      </c>
      <c r="B80" s="162" t="s">
        <v>941</v>
      </c>
      <c r="C80" s="163">
        <v>201553</v>
      </c>
      <c r="D80" s="163">
        <v>0</v>
      </c>
      <c r="E80" s="163">
        <v>92904</v>
      </c>
    </row>
    <row r="81" spans="1:5" ht="13.2" x14ac:dyDescent="0.25">
      <c r="A81" s="161" t="s">
        <v>616</v>
      </c>
      <c r="B81" s="162" t="s">
        <v>940</v>
      </c>
      <c r="C81" s="163">
        <v>18743</v>
      </c>
      <c r="D81" s="163">
        <v>0</v>
      </c>
      <c r="E81" s="163"/>
    </row>
    <row r="82" spans="1:5" ht="13.2" x14ac:dyDescent="0.25">
      <c r="A82" s="161"/>
      <c r="B82" s="162" t="s">
        <v>1000</v>
      </c>
      <c r="C82" s="163">
        <v>401817</v>
      </c>
      <c r="D82" s="163"/>
      <c r="E82" s="163">
        <v>2217210</v>
      </c>
    </row>
    <row r="83" spans="1:5" ht="13.2" x14ac:dyDescent="0.25">
      <c r="A83" s="161" t="s">
        <v>617</v>
      </c>
      <c r="B83" s="162" t="s">
        <v>618</v>
      </c>
      <c r="C83" s="163"/>
      <c r="D83" s="163">
        <v>0</v>
      </c>
      <c r="E83" s="163"/>
    </row>
    <row r="84" spans="1:5" ht="13.2" x14ac:dyDescent="0.25">
      <c r="A84" s="161" t="s">
        <v>619</v>
      </c>
      <c r="B84" s="162" t="s">
        <v>620</v>
      </c>
      <c r="C84" s="163"/>
      <c r="D84" s="163">
        <v>0</v>
      </c>
      <c r="E84" s="163"/>
    </row>
    <row r="85" spans="1:5" ht="13.2" x14ac:dyDescent="0.25">
      <c r="A85" s="161" t="s">
        <v>621</v>
      </c>
      <c r="B85" s="162" t="s">
        <v>622</v>
      </c>
      <c r="C85" s="163">
        <v>60000</v>
      </c>
      <c r="D85" s="163">
        <v>0</v>
      </c>
      <c r="E85" s="163">
        <v>60000</v>
      </c>
    </row>
    <row r="86" spans="1:5" ht="13.2" x14ac:dyDescent="0.25">
      <c r="A86" s="161" t="s">
        <v>623</v>
      </c>
      <c r="B86" s="162" t="s">
        <v>624</v>
      </c>
      <c r="C86" s="163"/>
      <c r="D86" s="163">
        <v>0</v>
      </c>
      <c r="E86" s="163"/>
    </row>
    <row r="87" spans="1:5" ht="26.4" x14ac:dyDescent="0.25">
      <c r="A87" s="161" t="s">
        <v>625</v>
      </c>
      <c r="B87" s="162" t="s">
        <v>626</v>
      </c>
      <c r="C87" s="163"/>
      <c r="D87" s="163">
        <v>0</v>
      </c>
      <c r="E87" s="163"/>
    </row>
    <row r="88" spans="1:5" ht="26.4" x14ac:dyDescent="0.25">
      <c r="A88" s="161" t="s">
        <v>627</v>
      </c>
      <c r="B88" s="162" t="s">
        <v>628</v>
      </c>
      <c r="C88" s="163"/>
      <c r="D88" s="163">
        <v>0</v>
      </c>
      <c r="E88" s="163"/>
    </row>
    <row r="89" spans="1:5" ht="13.2" x14ac:dyDescent="0.25">
      <c r="A89" s="159" t="s">
        <v>629</v>
      </c>
      <c r="B89" s="160" t="s">
        <v>630</v>
      </c>
      <c r="C89" s="164">
        <f>C76+C85+C86+C87+C88</f>
        <v>682113</v>
      </c>
      <c r="D89" s="164">
        <v>0</v>
      </c>
      <c r="E89" s="164">
        <f>E76+E85+E86+E87+E88</f>
        <v>2370114</v>
      </c>
    </row>
    <row r="90" spans="1:5" ht="13.2" x14ac:dyDescent="0.25">
      <c r="A90" s="159" t="s">
        <v>631</v>
      </c>
      <c r="B90" s="160" t="s">
        <v>632</v>
      </c>
      <c r="C90" s="164">
        <f>C61+C75+C89</f>
        <v>5020207</v>
      </c>
      <c r="D90" s="164">
        <v>0</v>
      </c>
      <c r="E90" s="164">
        <f>E61+E75+E89</f>
        <v>13564704</v>
      </c>
    </row>
    <row r="91" spans="1:5" ht="13.2" x14ac:dyDescent="0.25">
      <c r="A91" s="159" t="s">
        <v>633</v>
      </c>
      <c r="B91" s="160" t="s">
        <v>634</v>
      </c>
      <c r="C91" s="164"/>
      <c r="D91" s="164">
        <v>0</v>
      </c>
      <c r="E91" s="164"/>
    </row>
    <row r="92" spans="1:5" ht="13.2" x14ac:dyDescent="0.25">
      <c r="A92" s="161" t="s">
        <v>635</v>
      </c>
      <c r="B92" s="162" t="s">
        <v>636</v>
      </c>
      <c r="C92" s="163"/>
      <c r="D92" s="163">
        <v>0</v>
      </c>
      <c r="E92" s="163"/>
    </row>
    <row r="93" spans="1:5" ht="13.2" x14ac:dyDescent="0.25">
      <c r="A93" s="161" t="s">
        <v>637</v>
      </c>
      <c r="B93" s="162" t="s">
        <v>638</v>
      </c>
      <c r="C93" s="163"/>
      <c r="D93" s="163">
        <v>0</v>
      </c>
      <c r="E93" s="163"/>
    </row>
    <row r="94" spans="1:5" ht="13.2" x14ac:dyDescent="0.25">
      <c r="A94" s="161" t="s">
        <v>639</v>
      </c>
      <c r="B94" s="162" t="s">
        <v>640</v>
      </c>
      <c r="C94" s="163"/>
      <c r="D94" s="163">
        <v>0</v>
      </c>
      <c r="E94" s="163"/>
    </row>
    <row r="95" spans="1:5" ht="13.2" x14ac:dyDescent="0.25">
      <c r="A95" s="159" t="s">
        <v>641</v>
      </c>
      <c r="B95" s="160" t="s">
        <v>642</v>
      </c>
      <c r="C95" s="164"/>
      <c r="D95" s="164">
        <v>0</v>
      </c>
      <c r="E95" s="164"/>
    </row>
    <row r="96" spans="1:5" ht="13.2" x14ac:dyDescent="0.25">
      <c r="A96" s="159" t="s">
        <v>643</v>
      </c>
      <c r="B96" s="160" t="s">
        <v>644</v>
      </c>
      <c r="C96" s="164">
        <f>C26+C41+C47+C90+C91+C95</f>
        <v>707888530</v>
      </c>
      <c r="D96" s="164">
        <v>0</v>
      </c>
      <c r="E96" s="164">
        <f>E26+E41+E47+E90+E91+E95</f>
        <v>885953933</v>
      </c>
    </row>
    <row r="97" spans="1:5" ht="13.2" x14ac:dyDescent="0.25">
      <c r="A97" s="159" t="s">
        <v>463</v>
      </c>
      <c r="B97" s="160" t="s">
        <v>645</v>
      </c>
      <c r="C97" s="157"/>
      <c r="D97" s="157"/>
      <c r="E97" s="157"/>
    </row>
    <row r="98" spans="1:5" ht="13.2" x14ac:dyDescent="0.25">
      <c r="A98" s="161" t="s">
        <v>646</v>
      </c>
      <c r="B98" s="162" t="s">
        <v>647</v>
      </c>
      <c r="C98" s="163">
        <v>705461024</v>
      </c>
      <c r="D98" s="163">
        <v>0</v>
      </c>
      <c r="E98" s="163">
        <v>705461024</v>
      </c>
    </row>
    <row r="99" spans="1:5" ht="13.2" x14ac:dyDescent="0.25">
      <c r="A99" s="161" t="s">
        <v>648</v>
      </c>
      <c r="B99" s="162" t="s">
        <v>649</v>
      </c>
      <c r="C99" s="163">
        <v>33276359</v>
      </c>
      <c r="D99" s="163">
        <v>0</v>
      </c>
      <c r="E99" s="163">
        <v>33276359</v>
      </c>
    </row>
    <row r="100" spans="1:5" ht="13.2" x14ac:dyDescent="0.25">
      <c r="A100" s="161" t="s">
        <v>650</v>
      </c>
      <c r="B100" s="162" t="s">
        <v>651</v>
      </c>
      <c r="C100" s="163">
        <v>68322745</v>
      </c>
      <c r="D100" s="163">
        <v>0</v>
      </c>
      <c r="E100" s="163">
        <v>68322745</v>
      </c>
    </row>
    <row r="101" spans="1:5" ht="13.2" x14ac:dyDescent="0.25">
      <c r="A101" s="161" t="s">
        <v>652</v>
      </c>
      <c r="B101" s="162" t="s">
        <v>653</v>
      </c>
      <c r="C101" s="163">
        <v>-118345231</v>
      </c>
      <c r="D101" s="163">
        <v>0</v>
      </c>
      <c r="E101" s="163">
        <v>-106023703</v>
      </c>
    </row>
    <row r="102" spans="1:5" ht="13.2" x14ac:dyDescent="0.25">
      <c r="A102" s="161" t="s">
        <v>654</v>
      </c>
      <c r="B102" s="162" t="s">
        <v>655</v>
      </c>
      <c r="C102" s="163"/>
      <c r="D102" s="163">
        <v>0</v>
      </c>
      <c r="E102" s="163"/>
    </row>
    <row r="103" spans="1:5" ht="13.2" x14ac:dyDescent="0.25">
      <c r="A103" s="161" t="s">
        <v>656</v>
      </c>
      <c r="B103" s="162" t="s">
        <v>657</v>
      </c>
      <c r="C103" s="163">
        <v>12321528</v>
      </c>
      <c r="D103" s="163">
        <v>0</v>
      </c>
      <c r="E103" s="163">
        <v>178125784</v>
      </c>
    </row>
    <row r="104" spans="1:5" ht="13.2" x14ac:dyDescent="0.25">
      <c r="A104" s="159" t="s">
        <v>658</v>
      </c>
      <c r="B104" s="160" t="s">
        <v>659</v>
      </c>
      <c r="C104" s="164">
        <f>SUM(C98:C103)</f>
        <v>701036425</v>
      </c>
      <c r="D104" s="164">
        <v>0</v>
      </c>
      <c r="E104" s="164">
        <f>SUM(E98:E103)</f>
        <v>879162209</v>
      </c>
    </row>
    <row r="105" spans="1:5" ht="13.2" x14ac:dyDescent="0.25">
      <c r="A105" s="161" t="s">
        <v>660</v>
      </c>
      <c r="B105" s="162" t="s">
        <v>661</v>
      </c>
      <c r="C105" s="163"/>
      <c r="D105" s="163">
        <v>0</v>
      </c>
      <c r="E105" s="163"/>
    </row>
    <row r="106" spans="1:5" ht="26.4" x14ac:dyDescent="0.25">
      <c r="A106" s="161" t="s">
        <v>662</v>
      </c>
      <c r="B106" s="162" t="s">
        <v>663</v>
      </c>
      <c r="C106" s="163"/>
      <c r="D106" s="163">
        <v>0</v>
      </c>
      <c r="E106" s="163"/>
    </row>
    <row r="107" spans="1:5" ht="13.2" x14ac:dyDescent="0.25">
      <c r="A107" s="161" t="s">
        <v>664</v>
      </c>
      <c r="B107" s="162" t="s">
        <v>665</v>
      </c>
      <c r="C107" s="163">
        <v>298205</v>
      </c>
      <c r="D107" s="163">
        <v>0</v>
      </c>
      <c r="E107" s="163"/>
    </row>
    <row r="108" spans="1:5" ht="13.2" x14ac:dyDescent="0.25">
      <c r="A108" s="161" t="s">
        <v>666</v>
      </c>
      <c r="B108" s="162" t="s">
        <v>667</v>
      </c>
      <c r="C108" s="163"/>
      <c r="D108" s="163">
        <v>0</v>
      </c>
      <c r="E108" s="163"/>
    </row>
    <row r="109" spans="1:5" ht="26.4" x14ac:dyDescent="0.25">
      <c r="A109" s="161" t="s">
        <v>668</v>
      </c>
      <c r="B109" s="162" t="s">
        <v>669</v>
      </c>
      <c r="C109" s="163"/>
      <c r="D109" s="163">
        <v>0</v>
      </c>
      <c r="E109" s="163"/>
    </row>
    <row r="110" spans="1:5" ht="26.4" x14ac:dyDescent="0.25">
      <c r="A110" s="161" t="s">
        <v>670</v>
      </c>
      <c r="B110" s="162" t="s">
        <v>671</v>
      </c>
      <c r="C110" s="163"/>
      <c r="D110" s="163">
        <v>0</v>
      </c>
      <c r="E110" s="163"/>
    </row>
    <row r="111" spans="1:5" ht="13.2" x14ac:dyDescent="0.25">
      <c r="A111" s="161" t="s">
        <v>672</v>
      </c>
      <c r="B111" s="162" t="s">
        <v>673</v>
      </c>
      <c r="C111" s="163"/>
      <c r="D111" s="163">
        <v>0</v>
      </c>
      <c r="E111" s="163"/>
    </row>
    <row r="112" spans="1:5" ht="13.2" x14ac:dyDescent="0.25">
      <c r="A112" s="161" t="s">
        <v>674</v>
      </c>
      <c r="B112" s="162" t="s">
        <v>675</v>
      </c>
      <c r="C112" s="163"/>
      <c r="D112" s="163">
        <v>0</v>
      </c>
      <c r="E112" s="163"/>
    </row>
    <row r="113" spans="1:5" ht="26.4" x14ac:dyDescent="0.25">
      <c r="A113" s="161" t="s">
        <v>676</v>
      </c>
      <c r="B113" s="162" t="s">
        <v>677</v>
      </c>
      <c r="C113" s="163"/>
      <c r="D113" s="163">
        <v>0</v>
      </c>
      <c r="E113" s="163"/>
    </row>
    <row r="114" spans="1:5" ht="26.4" x14ac:dyDescent="0.25">
      <c r="A114" s="161" t="s">
        <v>678</v>
      </c>
      <c r="B114" s="162" t="s">
        <v>679</v>
      </c>
      <c r="C114" s="163"/>
      <c r="D114" s="163">
        <v>0</v>
      </c>
      <c r="E114" s="163"/>
    </row>
    <row r="115" spans="1:5" ht="26.4" x14ac:dyDescent="0.25">
      <c r="A115" s="161" t="s">
        <v>680</v>
      </c>
      <c r="B115" s="162" t="s">
        <v>681</v>
      </c>
      <c r="C115" s="163"/>
      <c r="D115" s="163">
        <v>0</v>
      </c>
      <c r="E115" s="163"/>
    </row>
    <row r="116" spans="1:5" ht="26.4" x14ac:dyDescent="0.25">
      <c r="A116" s="161" t="s">
        <v>682</v>
      </c>
      <c r="B116" s="162" t="s">
        <v>683</v>
      </c>
      <c r="C116" s="163"/>
      <c r="D116" s="163">
        <v>0</v>
      </c>
      <c r="E116" s="163"/>
    </row>
    <row r="117" spans="1:5" ht="26.4" x14ac:dyDescent="0.25">
      <c r="A117" s="161" t="s">
        <v>684</v>
      </c>
      <c r="B117" s="162" t="s">
        <v>685</v>
      </c>
      <c r="C117" s="163"/>
      <c r="D117" s="163">
        <v>0</v>
      </c>
      <c r="E117" s="163"/>
    </row>
    <row r="118" spans="1:5" ht="26.4" x14ac:dyDescent="0.25">
      <c r="A118" s="161" t="s">
        <v>686</v>
      </c>
      <c r="B118" s="162" t="s">
        <v>687</v>
      </c>
      <c r="C118" s="163"/>
      <c r="D118" s="163">
        <v>0</v>
      </c>
      <c r="E118" s="163"/>
    </row>
    <row r="119" spans="1:5" ht="26.4" x14ac:dyDescent="0.25">
      <c r="A119" s="161" t="s">
        <v>688</v>
      </c>
      <c r="B119" s="162" t="s">
        <v>689</v>
      </c>
      <c r="C119" s="163"/>
      <c r="D119" s="163">
        <v>0</v>
      </c>
      <c r="E119" s="163"/>
    </row>
    <row r="120" spans="1:5" ht="26.4" x14ac:dyDescent="0.25">
      <c r="A120" s="161" t="s">
        <v>690</v>
      </c>
      <c r="B120" s="162" t="s">
        <v>691</v>
      </c>
      <c r="C120" s="163"/>
      <c r="D120" s="163">
        <v>0</v>
      </c>
      <c r="E120" s="163"/>
    </row>
    <row r="121" spans="1:5" ht="26.4" x14ac:dyDescent="0.25">
      <c r="A121" s="161" t="s">
        <v>692</v>
      </c>
      <c r="B121" s="162" t="s">
        <v>693</v>
      </c>
      <c r="C121" s="163"/>
      <c r="D121" s="163">
        <v>0</v>
      </c>
      <c r="E121" s="163"/>
    </row>
    <row r="122" spans="1:5" ht="26.4" x14ac:dyDescent="0.25">
      <c r="A122" s="161" t="s">
        <v>694</v>
      </c>
      <c r="B122" s="162" t="s">
        <v>695</v>
      </c>
      <c r="C122" s="163"/>
      <c r="D122" s="163">
        <v>0</v>
      </c>
      <c r="E122" s="163"/>
    </row>
    <row r="123" spans="1:5" ht="13.2" x14ac:dyDescent="0.25">
      <c r="A123" s="161" t="s">
        <v>696</v>
      </c>
      <c r="B123" s="162" t="s">
        <v>697</v>
      </c>
      <c r="C123" s="163"/>
      <c r="D123" s="163">
        <v>0</v>
      </c>
      <c r="E123" s="163"/>
    </row>
    <row r="124" spans="1:5" ht="26.4" x14ac:dyDescent="0.25">
      <c r="A124" s="159" t="s">
        <v>698</v>
      </c>
      <c r="B124" s="160" t="s">
        <v>699</v>
      </c>
      <c r="C124" s="164">
        <f>C107</f>
        <v>298205</v>
      </c>
      <c r="D124" s="164">
        <v>0</v>
      </c>
      <c r="E124" s="164">
        <f>E107</f>
        <v>0</v>
      </c>
    </row>
    <row r="125" spans="1:5" ht="13.2" x14ac:dyDescent="0.25">
      <c r="A125" s="161" t="s">
        <v>700</v>
      </c>
      <c r="B125" s="162" t="s">
        <v>701</v>
      </c>
      <c r="C125" s="163"/>
      <c r="D125" s="163">
        <v>0</v>
      </c>
      <c r="E125" s="163"/>
    </row>
    <row r="126" spans="1:5" ht="26.4" x14ac:dyDescent="0.25">
      <c r="A126" s="161" t="s">
        <v>702</v>
      </c>
      <c r="B126" s="162" t="s">
        <v>703</v>
      </c>
      <c r="C126" s="163"/>
      <c r="D126" s="163">
        <v>0</v>
      </c>
      <c r="E126" s="163"/>
    </row>
    <row r="127" spans="1:5" ht="13.2" x14ac:dyDescent="0.25">
      <c r="A127" s="161" t="s">
        <v>704</v>
      </c>
      <c r="B127" s="162" t="s">
        <v>705</v>
      </c>
      <c r="C127" s="163"/>
      <c r="D127" s="163">
        <v>0</v>
      </c>
      <c r="E127" s="163"/>
    </row>
    <row r="128" spans="1:5" ht="13.2" x14ac:dyDescent="0.25">
      <c r="A128" s="161" t="s">
        <v>706</v>
      </c>
      <c r="B128" s="162" t="s">
        <v>707</v>
      </c>
      <c r="C128" s="163"/>
      <c r="D128" s="163">
        <v>0</v>
      </c>
      <c r="E128" s="163"/>
    </row>
    <row r="129" spans="1:5" ht="26.4" x14ac:dyDescent="0.25">
      <c r="A129" s="161" t="s">
        <v>708</v>
      </c>
      <c r="B129" s="162" t="s">
        <v>709</v>
      </c>
      <c r="C129" s="163"/>
      <c r="D129" s="163">
        <v>0</v>
      </c>
      <c r="E129" s="163"/>
    </row>
    <row r="130" spans="1:5" ht="26.4" x14ac:dyDescent="0.25">
      <c r="A130" s="161" t="s">
        <v>710</v>
      </c>
      <c r="B130" s="162" t="s">
        <v>711</v>
      </c>
      <c r="C130" s="163"/>
      <c r="D130" s="163">
        <v>0</v>
      </c>
      <c r="E130" s="163"/>
    </row>
    <row r="131" spans="1:5" ht="13.2" x14ac:dyDescent="0.25">
      <c r="A131" s="161" t="s">
        <v>712</v>
      </c>
      <c r="B131" s="162" t="s">
        <v>713</v>
      </c>
      <c r="C131" s="163"/>
      <c r="D131" s="163">
        <v>0</v>
      </c>
      <c r="E131" s="163"/>
    </row>
    <row r="132" spans="1:5" ht="13.2" x14ac:dyDescent="0.25">
      <c r="A132" s="161" t="s">
        <v>714</v>
      </c>
      <c r="B132" s="162" t="s">
        <v>715</v>
      </c>
      <c r="C132" s="163"/>
      <c r="D132" s="163">
        <v>0</v>
      </c>
      <c r="E132" s="163"/>
    </row>
    <row r="133" spans="1:5" ht="26.4" x14ac:dyDescent="0.25">
      <c r="A133" s="161" t="s">
        <v>716</v>
      </c>
      <c r="B133" s="162" t="s">
        <v>717</v>
      </c>
      <c r="C133" s="163"/>
      <c r="D133" s="163">
        <v>0</v>
      </c>
      <c r="E133" s="163"/>
    </row>
    <row r="134" spans="1:5" ht="26.4" x14ac:dyDescent="0.25">
      <c r="A134" s="161" t="s">
        <v>718</v>
      </c>
      <c r="B134" s="162" t="s">
        <v>719</v>
      </c>
      <c r="C134" s="163"/>
      <c r="D134" s="163">
        <v>0</v>
      </c>
      <c r="E134" s="163"/>
    </row>
    <row r="135" spans="1:5" ht="26.4" x14ac:dyDescent="0.25">
      <c r="A135" s="161" t="s">
        <v>720</v>
      </c>
      <c r="B135" s="162" t="s">
        <v>721</v>
      </c>
      <c r="C135" s="163">
        <v>4888122</v>
      </c>
      <c r="D135" s="163">
        <v>0</v>
      </c>
      <c r="E135" s="163">
        <v>4494405</v>
      </c>
    </row>
    <row r="136" spans="1:5" ht="26.4" x14ac:dyDescent="0.25">
      <c r="A136" s="161" t="s">
        <v>722</v>
      </c>
      <c r="B136" s="162" t="s">
        <v>723</v>
      </c>
      <c r="C136" s="163">
        <v>4888122</v>
      </c>
      <c r="D136" s="163">
        <v>0</v>
      </c>
      <c r="E136" s="163">
        <v>4494405</v>
      </c>
    </row>
    <row r="137" spans="1:5" ht="26.4" x14ac:dyDescent="0.25">
      <c r="A137" s="161" t="s">
        <v>724</v>
      </c>
      <c r="B137" s="162" t="s">
        <v>725</v>
      </c>
      <c r="C137" s="163"/>
      <c r="D137" s="163">
        <v>0</v>
      </c>
      <c r="E137" s="163"/>
    </row>
    <row r="138" spans="1:5" ht="26.4" x14ac:dyDescent="0.25">
      <c r="A138" s="161" t="s">
        <v>726</v>
      </c>
      <c r="B138" s="162" t="s">
        <v>727</v>
      </c>
      <c r="C138" s="163"/>
      <c r="D138" s="163">
        <v>0</v>
      </c>
      <c r="E138" s="163"/>
    </row>
    <row r="139" spans="1:5" ht="26.4" x14ac:dyDescent="0.25">
      <c r="A139" s="161" t="s">
        <v>728</v>
      </c>
      <c r="B139" s="162" t="s">
        <v>729</v>
      </c>
      <c r="C139" s="163"/>
      <c r="D139" s="163">
        <v>0</v>
      </c>
      <c r="E139" s="163"/>
    </row>
    <row r="140" spans="1:5" ht="26.4" x14ac:dyDescent="0.25">
      <c r="A140" s="161" t="s">
        <v>730</v>
      </c>
      <c r="B140" s="162" t="s">
        <v>731</v>
      </c>
      <c r="C140" s="163"/>
      <c r="D140" s="163">
        <v>0</v>
      </c>
      <c r="E140" s="163"/>
    </row>
    <row r="141" spans="1:5" ht="26.4" x14ac:dyDescent="0.25">
      <c r="A141" s="161" t="s">
        <v>732</v>
      </c>
      <c r="B141" s="162" t="s">
        <v>733</v>
      </c>
      <c r="C141" s="163"/>
      <c r="D141" s="163">
        <v>0</v>
      </c>
      <c r="E141" s="163"/>
    </row>
    <row r="142" spans="1:5" ht="26.4" x14ac:dyDescent="0.25">
      <c r="A142" s="161" t="s">
        <v>734</v>
      </c>
      <c r="B142" s="162" t="s">
        <v>735</v>
      </c>
      <c r="C142" s="163"/>
      <c r="D142" s="163">
        <v>0</v>
      </c>
      <c r="E142" s="163"/>
    </row>
    <row r="143" spans="1:5" ht="26.4" x14ac:dyDescent="0.25">
      <c r="A143" s="161" t="s">
        <v>736</v>
      </c>
      <c r="B143" s="162" t="s">
        <v>737</v>
      </c>
      <c r="C143" s="163"/>
      <c r="D143" s="163">
        <v>0</v>
      </c>
      <c r="E143" s="163"/>
    </row>
    <row r="144" spans="1:5" ht="26.4" x14ac:dyDescent="0.25">
      <c r="A144" s="159" t="s">
        <v>738</v>
      </c>
      <c r="B144" s="160" t="s">
        <v>739</v>
      </c>
      <c r="C144" s="164">
        <v>4888122</v>
      </c>
      <c r="D144" s="164">
        <v>0</v>
      </c>
      <c r="E144" s="164">
        <v>4494405</v>
      </c>
    </row>
    <row r="145" spans="1:5" ht="13.2" x14ac:dyDescent="0.25">
      <c r="A145" s="161" t="s">
        <v>740</v>
      </c>
      <c r="B145" s="162" t="s">
        <v>741</v>
      </c>
      <c r="C145" s="163">
        <v>1614290</v>
      </c>
      <c r="D145" s="163">
        <v>0</v>
      </c>
      <c r="E145" s="163">
        <v>2166811</v>
      </c>
    </row>
    <row r="146" spans="1:5" ht="13.2" x14ac:dyDescent="0.25">
      <c r="A146" s="161" t="s">
        <v>742</v>
      </c>
      <c r="B146" s="162" t="s">
        <v>743</v>
      </c>
      <c r="C146" s="163"/>
      <c r="D146" s="163">
        <v>0</v>
      </c>
      <c r="E146" s="163"/>
    </row>
    <row r="147" spans="1:5" ht="13.2" x14ac:dyDescent="0.25">
      <c r="A147" s="161" t="s">
        <v>744</v>
      </c>
      <c r="B147" s="162" t="s">
        <v>745</v>
      </c>
      <c r="C147" s="163">
        <v>51488</v>
      </c>
      <c r="D147" s="163">
        <v>0</v>
      </c>
      <c r="E147" s="163">
        <v>130508</v>
      </c>
    </row>
    <row r="148" spans="1:5" ht="13.2" x14ac:dyDescent="0.25">
      <c r="A148" s="161" t="s">
        <v>746</v>
      </c>
      <c r="B148" s="162" t="s">
        <v>747</v>
      </c>
      <c r="C148" s="163"/>
      <c r="D148" s="163">
        <v>0</v>
      </c>
      <c r="E148" s="163"/>
    </row>
    <row r="149" spans="1:5" ht="13.2" x14ac:dyDescent="0.25">
      <c r="A149" s="161" t="s">
        <v>748</v>
      </c>
      <c r="B149" s="162" t="s">
        <v>749</v>
      </c>
      <c r="C149" s="163"/>
      <c r="D149" s="163">
        <v>0</v>
      </c>
      <c r="E149" s="163"/>
    </row>
    <row r="150" spans="1:5" ht="26.4" x14ac:dyDescent="0.25">
      <c r="A150" s="161" t="s">
        <v>750</v>
      </c>
      <c r="B150" s="162" t="s">
        <v>751</v>
      </c>
      <c r="C150" s="163"/>
      <c r="D150" s="163">
        <v>0</v>
      </c>
      <c r="E150" s="163"/>
    </row>
    <row r="151" spans="1:5" ht="13.2" x14ac:dyDescent="0.25">
      <c r="A151" s="161" t="s">
        <v>752</v>
      </c>
      <c r="B151" s="162" t="s">
        <v>753</v>
      </c>
      <c r="C151" s="163"/>
      <c r="D151" s="163">
        <v>0</v>
      </c>
      <c r="E151" s="163"/>
    </row>
    <row r="152" spans="1:5" ht="13.2" x14ac:dyDescent="0.25">
      <c r="A152" s="161" t="s">
        <v>754</v>
      </c>
      <c r="B152" s="162" t="s">
        <v>755</v>
      </c>
      <c r="C152" s="163">
        <f>SUM(C145:C151)</f>
        <v>1665778</v>
      </c>
      <c r="D152" s="163">
        <v>0</v>
      </c>
      <c r="E152" s="163">
        <f>SUM(E145:E151)</f>
        <v>2297319</v>
      </c>
    </row>
    <row r="153" spans="1:5" ht="13.2" x14ac:dyDescent="0.25">
      <c r="A153" s="159" t="s">
        <v>756</v>
      </c>
      <c r="B153" s="160" t="s">
        <v>757</v>
      </c>
      <c r="C153" s="164">
        <f>C124+C144+C152</f>
        <v>6852105</v>
      </c>
      <c r="D153" s="164">
        <v>0</v>
      </c>
      <c r="E153" s="164">
        <f>E124+E144+E152</f>
        <v>6791724</v>
      </c>
    </row>
    <row r="154" spans="1:5" ht="13.2" x14ac:dyDescent="0.25">
      <c r="A154" s="159" t="s">
        <v>758</v>
      </c>
      <c r="B154" s="160" t="s">
        <v>759</v>
      </c>
      <c r="C154" s="164"/>
      <c r="D154" s="164">
        <v>0</v>
      </c>
      <c r="E154" s="164"/>
    </row>
    <row r="155" spans="1:5" ht="13.2" x14ac:dyDescent="0.25">
      <c r="A155" s="159" t="s">
        <v>760</v>
      </c>
      <c r="B155" s="160" t="s">
        <v>761</v>
      </c>
      <c r="C155" s="164"/>
      <c r="D155" s="164">
        <v>0</v>
      </c>
      <c r="E155" s="164"/>
    </row>
    <row r="156" spans="1:5" ht="13.2" x14ac:dyDescent="0.25">
      <c r="A156" s="161" t="s">
        <v>762</v>
      </c>
      <c r="B156" s="162" t="s">
        <v>763</v>
      </c>
      <c r="C156" s="163"/>
      <c r="D156" s="163">
        <v>0</v>
      </c>
      <c r="E156" s="163"/>
    </row>
    <row r="157" spans="1:5" ht="13.2" x14ac:dyDescent="0.25">
      <c r="A157" s="161" t="s">
        <v>764</v>
      </c>
      <c r="B157" s="162" t="s">
        <v>765</v>
      </c>
      <c r="C157" s="163"/>
      <c r="D157" s="163">
        <v>0</v>
      </c>
      <c r="E157" s="163"/>
    </row>
    <row r="158" spans="1:5" ht="13.2" x14ac:dyDescent="0.25">
      <c r="A158" s="161" t="s">
        <v>766</v>
      </c>
      <c r="B158" s="162" t="s">
        <v>767</v>
      </c>
      <c r="C158" s="163"/>
      <c r="D158" s="163">
        <v>0</v>
      </c>
      <c r="E158" s="163"/>
    </row>
    <row r="159" spans="1:5" ht="13.2" x14ac:dyDescent="0.25">
      <c r="A159" s="159" t="s">
        <v>768</v>
      </c>
      <c r="B159" s="160" t="s">
        <v>769</v>
      </c>
      <c r="C159" s="164"/>
      <c r="D159" s="164">
        <v>0</v>
      </c>
      <c r="E159" s="164"/>
    </row>
    <row r="160" spans="1:5" ht="13.2" x14ac:dyDescent="0.25">
      <c r="A160" s="159" t="s">
        <v>770</v>
      </c>
      <c r="B160" s="160" t="s">
        <v>771</v>
      </c>
      <c r="C160" s="164">
        <f>C104+C153+C154+C155+C159</f>
        <v>707888530</v>
      </c>
      <c r="D160" s="164">
        <v>0</v>
      </c>
      <c r="E160" s="164">
        <f>E104+E153+E154+E155+E159</f>
        <v>885953933</v>
      </c>
    </row>
    <row r="161" spans="3:3" x14ac:dyDescent="0.25">
      <c r="C161" s="260"/>
    </row>
  </sheetData>
  <mergeCells count="1">
    <mergeCell ref="A1:E1"/>
  </mergeCells>
  <pageMargins left="0.74803149606299213" right="0.74803149606299213" top="0.98425196850393704" bottom="0.98425196850393704" header="0.51181102362204722" footer="0.51181102362204722"/>
  <pageSetup scale="61" orientation="portrait" horizontalDpi="300" verticalDpi="300" r:id="rId1"/>
  <headerFooter alignWithMargins="0">
    <oddHeader>&amp;LMAGYARPOLÁNY KÖZSÉG
ÖNKORMÁNYZATA&amp;C2017. ÉVI ZÁRSZÁMADÁS
MÉRLEG&amp;R4. melléklet a 4/2018. (V. 31.) önkormányzati rendelethez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zoomScaleNormal="100" workbookViewId="0">
      <selection activeCell="B3" sqref="B3"/>
    </sheetView>
  </sheetViews>
  <sheetFormatPr defaultColWidth="9.109375" defaultRowHeight="12.6" x14ac:dyDescent="0.25"/>
  <cols>
    <col min="1" max="1" width="10.88671875" style="156" customWidth="1"/>
    <col min="2" max="2" width="82" style="156" customWidth="1"/>
    <col min="3" max="3" width="19.109375" style="156" customWidth="1"/>
    <col min="4" max="16384" width="9.109375" style="156"/>
  </cols>
  <sheetData>
    <row r="1" spans="1:3" x14ac:dyDescent="0.25">
      <c r="A1" s="156" t="s">
        <v>953</v>
      </c>
      <c r="C1" s="224"/>
    </row>
    <row r="2" spans="1:3" s="183" customFormat="1" ht="25.5" customHeight="1" x14ac:dyDescent="0.25">
      <c r="A2" s="181"/>
      <c r="B2" s="182" t="s">
        <v>859</v>
      </c>
      <c r="C2" s="182" t="s">
        <v>2</v>
      </c>
    </row>
    <row r="3" spans="1:3" ht="25.5" customHeight="1" x14ac:dyDescent="0.25">
      <c r="A3" s="158" t="s">
        <v>373</v>
      </c>
      <c r="B3" s="158" t="s">
        <v>369</v>
      </c>
      <c r="C3" s="158" t="s">
        <v>772</v>
      </c>
    </row>
    <row r="4" spans="1:3" ht="25.5" customHeight="1" x14ac:dyDescent="0.25">
      <c r="A4" s="158">
        <v>1</v>
      </c>
      <c r="B4" s="158">
        <v>2</v>
      </c>
      <c r="C4" s="158">
        <v>3</v>
      </c>
    </row>
    <row r="5" spans="1:3" ht="25.5" customHeight="1" x14ac:dyDescent="0.25">
      <c r="A5" s="376" t="s">
        <v>465</v>
      </c>
      <c r="B5" s="377" t="s">
        <v>773</v>
      </c>
      <c r="C5" s="378">
        <v>363864623</v>
      </c>
    </row>
    <row r="6" spans="1:3" ht="25.5" customHeight="1" x14ac:dyDescent="0.25">
      <c r="A6" s="376" t="s">
        <v>467</v>
      </c>
      <c r="B6" s="377" t="s">
        <v>774</v>
      </c>
      <c r="C6" s="378">
        <v>145352634</v>
      </c>
    </row>
    <row r="7" spans="1:3" ht="25.5" customHeight="1" x14ac:dyDescent="0.25">
      <c r="A7" s="379" t="s">
        <v>469</v>
      </c>
      <c r="B7" s="380" t="s">
        <v>775</v>
      </c>
      <c r="C7" s="381">
        <v>218511989</v>
      </c>
    </row>
    <row r="8" spans="1:3" ht="25.5" customHeight="1" x14ac:dyDescent="0.25">
      <c r="A8" s="376" t="s">
        <v>471</v>
      </c>
      <c r="B8" s="377" t="s">
        <v>776</v>
      </c>
      <c r="C8" s="378">
        <v>126541182</v>
      </c>
    </row>
    <row r="9" spans="1:3" ht="25.5" customHeight="1" x14ac:dyDescent="0.25">
      <c r="A9" s="376" t="s">
        <v>473</v>
      </c>
      <c r="B9" s="377" t="s">
        <v>777</v>
      </c>
      <c r="C9" s="378">
        <v>152352194</v>
      </c>
    </row>
    <row r="10" spans="1:3" ht="25.5" customHeight="1" x14ac:dyDescent="0.25">
      <c r="A10" s="379" t="s">
        <v>475</v>
      </c>
      <c r="B10" s="380" t="s">
        <v>778</v>
      </c>
      <c r="C10" s="381">
        <v>-25811012</v>
      </c>
    </row>
    <row r="11" spans="1:3" ht="25.5" customHeight="1" x14ac:dyDescent="0.25">
      <c r="A11" s="379" t="s">
        <v>477</v>
      </c>
      <c r="B11" s="380" t="s">
        <v>779</v>
      </c>
      <c r="C11" s="381">
        <v>192700977</v>
      </c>
    </row>
    <row r="12" spans="1:3" ht="25.5" customHeight="1" x14ac:dyDescent="0.25">
      <c r="A12" s="379" t="s">
        <v>493</v>
      </c>
      <c r="B12" s="380" t="s">
        <v>787</v>
      </c>
      <c r="C12" s="381">
        <v>192700977</v>
      </c>
    </row>
    <row r="13" spans="1:3" ht="25.5" customHeight="1" x14ac:dyDescent="0.25">
      <c r="A13" s="379" t="s">
        <v>497</v>
      </c>
      <c r="B13" s="380" t="s">
        <v>789</v>
      </c>
      <c r="C13" s="381">
        <v>192700977</v>
      </c>
    </row>
  </sheetData>
  <pageMargins left="0.74803149606299213" right="0.74803149606299213" top="0.98425196850393704" bottom="0.98425196850393704" header="0.51181102362204722" footer="0.51181102362204722"/>
  <pageSetup scale="81" orientation="portrait" horizontalDpi="300" verticalDpi="300" r:id="rId1"/>
  <headerFooter alignWithMargins="0">
    <oddHeader>&amp;LMAGYARPOLÁNY KÖZSÉG
ÖNKORMÁNYZATA&amp;C2017. ÉVI ZÁRSZÁMADÁS
MARADVÁNYKIMUTATÁS&amp;R5. melléklet a 4/2018. (V. 31.)
önkormányzati rendelethez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zoomScaleNormal="100" workbookViewId="0">
      <selection activeCell="B8" sqref="B8"/>
    </sheetView>
  </sheetViews>
  <sheetFormatPr defaultColWidth="9.109375" defaultRowHeight="12.6" x14ac:dyDescent="0.25"/>
  <cols>
    <col min="1" max="1" width="11" style="156" customWidth="1"/>
    <col min="2" max="2" width="82" style="156" customWidth="1"/>
    <col min="3" max="3" width="19.109375" style="156" customWidth="1"/>
    <col min="4" max="4" width="15.33203125" style="156" customWidth="1"/>
    <col min="5" max="5" width="17.33203125" style="156" customWidth="1"/>
    <col min="6" max="16384" width="9.109375" style="156"/>
  </cols>
  <sheetData>
    <row r="1" spans="1:5" x14ac:dyDescent="0.25">
      <c r="A1" s="225" t="s">
        <v>952</v>
      </c>
      <c r="C1" s="224"/>
    </row>
    <row r="2" spans="1:5" ht="22.5" customHeight="1" x14ac:dyDescent="0.25">
      <c r="A2" s="382"/>
      <c r="B2" s="182" t="s">
        <v>859</v>
      </c>
      <c r="C2" s="182" t="s">
        <v>2</v>
      </c>
      <c r="D2" s="182" t="s">
        <v>3</v>
      </c>
      <c r="E2" s="182" t="s">
        <v>4</v>
      </c>
    </row>
    <row r="3" spans="1:5" ht="22.5" customHeight="1" x14ac:dyDescent="0.25">
      <c r="A3" s="158" t="s">
        <v>373</v>
      </c>
      <c r="B3" s="158" t="s">
        <v>369</v>
      </c>
      <c r="C3" s="181" t="s">
        <v>460</v>
      </c>
      <c r="D3" s="383" t="s">
        <v>1087</v>
      </c>
      <c r="E3" s="383" t="s">
        <v>1088</v>
      </c>
    </row>
    <row r="4" spans="1:5" ht="22.5" customHeight="1" x14ac:dyDescent="0.25">
      <c r="A4" s="181">
        <v>1</v>
      </c>
      <c r="B4" s="181">
        <v>2</v>
      </c>
      <c r="C4" s="181">
        <v>3</v>
      </c>
      <c r="D4" s="182">
        <v>4</v>
      </c>
      <c r="E4" s="182">
        <v>5</v>
      </c>
    </row>
    <row r="5" spans="1:5" ht="22.5" customHeight="1" x14ac:dyDescent="0.25">
      <c r="A5" s="161">
        <v>1</v>
      </c>
      <c r="B5" s="162" t="s">
        <v>837</v>
      </c>
      <c r="C5" s="163">
        <v>22972900</v>
      </c>
      <c r="D5" s="157">
        <v>0</v>
      </c>
      <c r="E5" s="384">
        <v>21844675</v>
      </c>
    </row>
    <row r="6" spans="1:5" ht="22.5" customHeight="1" x14ac:dyDescent="0.25">
      <c r="A6" s="161">
        <v>2</v>
      </c>
      <c r="B6" s="162" t="s">
        <v>838</v>
      </c>
      <c r="C6" s="163">
        <v>14140794</v>
      </c>
      <c r="D6" s="157">
        <v>0</v>
      </c>
      <c r="E6" s="384">
        <v>17049555</v>
      </c>
    </row>
    <row r="7" spans="1:5" ht="22.5" customHeight="1" x14ac:dyDescent="0.25">
      <c r="A7" s="161">
        <v>3</v>
      </c>
      <c r="B7" s="162" t="s">
        <v>839</v>
      </c>
      <c r="C7" s="163">
        <v>5190636</v>
      </c>
      <c r="D7" s="157">
        <v>0</v>
      </c>
      <c r="E7" s="384">
        <v>2510225</v>
      </c>
    </row>
    <row r="8" spans="1:5" ht="22.5" customHeight="1" x14ac:dyDescent="0.25">
      <c r="A8" s="161">
        <v>4</v>
      </c>
      <c r="B8" s="160" t="s">
        <v>840</v>
      </c>
      <c r="C8" s="164">
        <v>42304330</v>
      </c>
      <c r="D8" s="157">
        <v>0</v>
      </c>
      <c r="E8" s="384">
        <v>41404455</v>
      </c>
    </row>
    <row r="9" spans="1:5" ht="22.5" customHeight="1" x14ac:dyDescent="0.25">
      <c r="A9" s="161">
        <v>5</v>
      </c>
      <c r="B9" s="162" t="s">
        <v>841</v>
      </c>
      <c r="C9" s="163">
        <v>135258973</v>
      </c>
      <c r="D9" s="157">
        <v>0</v>
      </c>
      <c r="E9" s="384">
        <v>133185470</v>
      </c>
    </row>
    <row r="10" spans="1:5" ht="22.5" customHeight="1" x14ac:dyDescent="0.25">
      <c r="A10" s="161">
        <v>6</v>
      </c>
      <c r="B10" s="162" t="s">
        <v>842</v>
      </c>
      <c r="C10" s="163">
        <v>6130400</v>
      </c>
      <c r="D10" s="157">
        <v>0</v>
      </c>
      <c r="E10" s="384">
        <v>7436833</v>
      </c>
    </row>
    <row r="11" spans="1:5" ht="22.5" customHeight="1" x14ac:dyDescent="0.25">
      <c r="A11" s="161">
        <v>7</v>
      </c>
      <c r="B11" s="160" t="s">
        <v>1070</v>
      </c>
      <c r="C11" s="164">
        <v>229000</v>
      </c>
      <c r="D11" s="157">
        <v>0</v>
      </c>
      <c r="E11" s="384">
        <v>170973529</v>
      </c>
    </row>
    <row r="12" spans="1:5" ht="22.5" customHeight="1" x14ac:dyDescent="0.25">
      <c r="A12" s="161">
        <v>8</v>
      </c>
      <c r="B12" s="162" t="s">
        <v>1071</v>
      </c>
      <c r="C12" s="163">
        <v>13364560</v>
      </c>
      <c r="D12" s="157">
        <v>0</v>
      </c>
      <c r="E12" s="384">
        <v>2078225</v>
      </c>
    </row>
    <row r="13" spans="1:5" ht="22.5" customHeight="1" x14ac:dyDescent="0.25">
      <c r="A13" s="161">
        <v>9</v>
      </c>
      <c r="B13" s="162" t="s">
        <v>1072</v>
      </c>
      <c r="C13" s="163">
        <v>154982933</v>
      </c>
      <c r="D13" s="157">
        <v>0</v>
      </c>
      <c r="E13" s="384">
        <v>313674057</v>
      </c>
    </row>
    <row r="14" spans="1:5" ht="22.5" customHeight="1" x14ac:dyDescent="0.25">
      <c r="A14" s="161">
        <v>10</v>
      </c>
      <c r="B14" s="162" t="s">
        <v>1073</v>
      </c>
      <c r="C14" s="163">
        <v>4184693</v>
      </c>
      <c r="D14" s="157">
        <v>0</v>
      </c>
      <c r="E14" s="384">
        <v>3021904</v>
      </c>
    </row>
    <row r="15" spans="1:5" ht="22.5" customHeight="1" x14ac:dyDescent="0.25">
      <c r="A15" s="161">
        <v>11</v>
      </c>
      <c r="B15" s="162" t="s">
        <v>1074</v>
      </c>
      <c r="C15" s="163">
        <v>26818707</v>
      </c>
      <c r="D15" s="157">
        <v>0</v>
      </c>
      <c r="E15" s="384">
        <v>32862300</v>
      </c>
    </row>
    <row r="16" spans="1:5" ht="22.5" customHeight="1" x14ac:dyDescent="0.25">
      <c r="A16" s="161">
        <v>12</v>
      </c>
      <c r="B16" s="160" t="s">
        <v>1075</v>
      </c>
      <c r="C16" s="164">
        <v>1389794</v>
      </c>
      <c r="D16" s="157">
        <v>0</v>
      </c>
      <c r="E16" s="384">
        <v>2335221</v>
      </c>
    </row>
    <row r="17" spans="1:5" ht="22.5" customHeight="1" x14ac:dyDescent="0.25">
      <c r="A17" s="161">
        <v>13</v>
      </c>
      <c r="B17" s="162" t="s">
        <v>1076</v>
      </c>
      <c r="C17" s="163">
        <v>32393194</v>
      </c>
      <c r="D17" s="157">
        <v>0</v>
      </c>
      <c r="E17" s="384">
        <v>38219425</v>
      </c>
    </row>
    <row r="18" spans="1:5" ht="22.5" customHeight="1" x14ac:dyDescent="0.25">
      <c r="A18" s="161">
        <v>14</v>
      </c>
      <c r="B18" s="162" t="s">
        <v>1077</v>
      </c>
      <c r="C18" s="163">
        <v>13760702</v>
      </c>
      <c r="D18" s="157">
        <v>0</v>
      </c>
      <c r="E18" s="384">
        <v>15382275</v>
      </c>
    </row>
    <row r="19" spans="1:5" ht="22.5" customHeight="1" x14ac:dyDescent="0.25">
      <c r="A19" s="161">
        <v>15</v>
      </c>
      <c r="B19" s="162" t="s">
        <v>1078</v>
      </c>
      <c r="C19" s="163">
        <v>4409361</v>
      </c>
      <c r="D19" s="157">
        <v>0</v>
      </c>
      <c r="E19" s="384">
        <v>7308249</v>
      </c>
    </row>
    <row r="20" spans="1:5" ht="22.5" customHeight="1" x14ac:dyDescent="0.25">
      <c r="A20" s="161">
        <v>16</v>
      </c>
      <c r="B20" s="162" t="s">
        <v>1079</v>
      </c>
      <c r="C20" s="163">
        <v>4133903</v>
      </c>
      <c r="D20" s="157">
        <v>0</v>
      </c>
      <c r="E20" s="384">
        <v>4435120</v>
      </c>
    </row>
    <row r="21" spans="1:5" ht="22.5" customHeight="1" x14ac:dyDescent="0.25">
      <c r="A21" s="161">
        <v>17</v>
      </c>
      <c r="B21" s="160" t="s">
        <v>1080</v>
      </c>
      <c r="C21" s="164">
        <v>22303966</v>
      </c>
      <c r="D21" s="157">
        <v>0</v>
      </c>
      <c r="E21" s="384">
        <v>27125644</v>
      </c>
    </row>
    <row r="22" spans="1:5" ht="22.5" customHeight="1" x14ac:dyDescent="0.25">
      <c r="A22" s="161">
        <v>18</v>
      </c>
      <c r="B22" s="162" t="s">
        <v>843</v>
      </c>
      <c r="C22" s="163">
        <v>13911519</v>
      </c>
      <c r="D22" s="157">
        <v>0</v>
      </c>
      <c r="E22" s="384">
        <v>12202874</v>
      </c>
    </row>
    <row r="23" spans="1:5" ht="22.5" customHeight="1" x14ac:dyDescent="0.25">
      <c r="A23" s="161">
        <v>19</v>
      </c>
      <c r="B23" s="162" t="s">
        <v>844</v>
      </c>
      <c r="C23" s="163">
        <v>118351939</v>
      </c>
      <c r="D23" s="157">
        <v>0</v>
      </c>
      <c r="E23" s="384">
        <v>101318283</v>
      </c>
    </row>
    <row r="24" spans="1:5" ht="22.5" customHeight="1" x14ac:dyDescent="0.25">
      <c r="A24" s="161">
        <v>20</v>
      </c>
      <c r="B24" s="162" t="s">
        <v>845</v>
      </c>
      <c r="C24" s="163">
        <v>10326645</v>
      </c>
      <c r="D24" s="157">
        <v>0</v>
      </c>
      <c r="E24" s="384">
        <v>176212286</v>
      </c>
    </row>
    <row r="25" spans="1:5" ht="22.5" customHeight="1" x14ac:dyDescent="0.25">
      <c r="A25" s="161">
        <v>21</v>
      </c>
      <c r="B25" s="160" t="s">
        <v>1081</v>
      </c>
      <c r="C25" s="164">
        <v>1994893</v>
      </c>
      <c r="D25" s="157">
        <v>0</v>
      </c>
      <c r="E25" s="384">
        <v>1913497</v>
      </c>
    </row>
    <row r="26" spans="1:5" ht="22.5" customHeight="1" x14ac:dyDescent="0.25">
      <c r="A26" s="161">
        <v>22</v>
      </c>
      <c r="B26" s="160" t="s">
        <v>1082</v>
      </c>
      <c r="C26" s="164">
        <v>0</v>
      </c>
      <c r="D26" s="157">
        <v>0</v>
      </c>
      <c r="E26" s="182">
        <v>1</v>
      </c>
    </row>
    <row r="27" spans="1:5" ht="22.5" customHeight="1" x14ac:dyDescent="0.25">
      <c r="A27" s="161">
        <v>23</v>
      </c>
      <c r="B27" s="160" t="s">
        <v>1083</v>
      </c>
      <c r="C27" s="164">
        <v>1994893</v>
      </c>
      <c r="D27" s="157">
        <v>0</v>
      </c>
      <c r="E27" s="384">
        <v>1913498</v>
      </c>
    </row>
    <row r="28" spans="1:5" ht="22.5" customHeight="1" x14ac:dyDescent="0.25">
      <c r="A28" s="161">
        <v>24</v>
      </c>
      <c r="B28" s="160" t="s">
        <v>1084</v>
      </c>
      <c r="C28" s="164">
        <v>10</v>
      </c>
      <c r="D28" s="157">
        <v>0</v>
      </c>
      <c r="E28" s="182">
        <v>0</v>
      </c>
    </row>
    <row r="29" spans="1:5" ht="22.5" customHeight="1" x14ac:dyDescent="0.25">
      <c r="A29" s="161">
        <v>25</v>
      </c>
      <c r="B29" s="162" t="s">
        <v>1085</v>
      </c>
      <c r="C29" s="163">
        <v>10</v>
      </c>
      <c r="D29" s="157">
        <v>0</v>
      </c>
      <c r="E29" s="182">
        <v>0</v>
      </c>
    </row>
    <row r="30" spans="1:5" ht="22.5" customHeight="1" x14ac:dyDescent="0.25">
      <c r="A30" s="161">
        <v>26</v>
      </c>
      <c r="B30" s="162" t="s">
        <v>846</v>
      </c>
      <c r="C30" s="163">
        <v>1994883</v>
      </c>
      <c r="D30" s="157">
        <v>0</v>
      </c>
      <c r="E30" s="384">
        <v>1913498</v>
      </c>
    </row>
    <row r="31" spans="1:5" ht="22.5" customHeight="1" x14ac:dyDescent="0.25">
      <c r="A31" s="161">
        <v>27</v>
      </c>
      <c r="B31" s="162" t="s">
        <v>1086</v>
      </c>
      <c r="C31" s="163">
        <v>12321528</v>
      </c>
      <c r="D31" s="157">
        <v>0</v>
      </c>
      <c r="E31" s="384">
        <v>178125784</v>
      </c>
    </row>
  </sheetData>
  <pageMargins left="0.74803149606299213" right="0.74803149606299213" top="0.98425196850393704" bottom="0.98425196850393704" header="0.51181102362204722" footer="0.51181102362204722"/>
  <pageSetup scale="62" orientation="portrait" horizontalDpi="300" verticalDpi="300" r:id="rId1"/>
  <headerFooter alignWithMargins="0">
    <oddHeader>&amp;LMagyarpolány Község Önkormányzata&amp;C2017. évi zárszámadás
eredménkimutatás&amp;R6. melléklet a 4/2018. (V. 31.)
önkormányzati rendelethez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zoomScaleNormal="100" workbookViewId="0">
      <selection activeCell="B6" sqref="B6"/>
    </sheetView>
  </sheetViews>
  <sheetFormatPr defaultRowHeight="13.2" x14ac:dyDescent="0.25"/>
  <cols>
    <col min="2" max="2" width="61.5546875" customWidth="1"/>
    <col min="3" max="3" width="21.6640625" customWidth="1"/>
  </cols>
  <sheetData>
    <row r="2" spans="1:3" ht="24" customHeight="1" x14ac:dyDescent="0.25">
      <c r="A2" s="632" t="s">
        <v>847</v>
      </c>
      <c r="B2" s="633"/>
      <c r="C2" s="633"/>
    </row>
    <row r="3" spans="1:3" ht="15.6" x14ac:dyDescent="0.25">
      <c r="A3" s="166"/>
      <c r="B3" s="167"/>
      <c r="C3" s="168"/>
    </row>
    <row r="4" spans="1:3" ht="36" customHeight="1" x14ac:dyDescent="0.25">
      <c r="A4" s="169"/>
      <c r="B4" s="169" t="s">
        <v>1</v>
      </c>
      <c r="C4" s="169" t="s">
        <v>2</v>
      </c>
    </row>
    <row r="5" spans="1:3" ht="36" customHeight="1" x14ac:dyDescent="0.25">
      <c r="A5" s="169"/>
      <c r="B5" s="169" t="s">
        <v>369</v>
      </c>
      <c r="C5" s="169" t="s">
        <v>772</v>
      </c>
    </row>
    <row r="6" spans="1:3" ht="36" customHeight="1" x14ac:dyDescent="0.25">
      <c r="A6" s="170" t="s">
        <v>465</v>
      </c>
      <c r="B6" s="171" t="s">
        <v>848</v>
      </c>
      <c r="C6" s="172">
        <v>34737720</v>
      </c>
    </row>
    <row r="7" spans="1:3" ht="36" customHeight="1" x14ac:dyDescent="0.25">
      <c r="A7" s="170" t="s">
        <v>467</v>
      </c>
      <c r="B7" s="171" t="s">
        <v>849</v>
      </c>
      <c r="C7" s="172">
        <v>0</v>
      </c>
    </row>
    <row r="8" spans="1:3" ht="36" customHeight="1" x14ac:dyDescent="0.25">
      <c r="A8" s="173" t="s">
        <v>469</v>
      </c>
      <c r="B8" s="174" t="s">
        <v>850</v>
      </c>
      <c r="C8" s="175">
        <v>0</v>
      </c>
    </row>
    <row r="9" spans="1:3" ht="36" customHeight="1" x14ac:dyDescent="0.25">
      <c r="A9" s="173" t="s">
        <v>471</v>
      </c>
      <c r="B9" s="174" t="s">
        <v>851</v>
      </c>
      <c r="C9" s="175">
        <v>0</v>
      </c>
    </row>
    <row r="10" spans="1:3" ht="36" customHeight="1" x14ac:dyDescent="0.25">
      <c r="A10" s="170" t="s">
        <v>473</v>
      </c>
      <c r="B10" s="171" t="s">
        <v>852</v>
      </c>
      <c r="C10" s="172">
        <f>SUM(C6:C9)</f>
        <v>34737720</v>
      </c>
    </row>
    <row r="11" spans="1:3" ht="36" customHeight="1" x14ac:dyDescent="0.25">
      <c r="A11" s="170" t="s">
        <v>475</v>
      </c>
      <c r="B11" s="171" t="s">
        <v>942</v>
      </c>
      <c r="C11" s="172">
        <v>630090435</v>
      </c>
    </row>
    <row r="12" spans="1:3" ht="36" customHeight="1" x14ac:dyDescent="0.25">
      <c r="A12" s="170" t="s">
        <v>477</v>
      </c>
      <c r="B12" s="171" t="s">
        <v>943</v>
      </c>
      <c r="C12" s="172">
        <v>473168174</v>
      </c>
    </row>
    <row r="13" spans="1:3" ht="36" customHeight="1" x14ac:dyDescent="0.25">
      <c r="A13" s="173" t="s">
        <v>479</v>
      </c>
      <c r="B13" s="174" t="s">
        <v>853</v>
      </c>
      <c r="C13" s="175">
        <f>SUM(C10+C11-C12)</f>
        <v>191659981</v>
      </c>
    </row>
    <row r="14" spans="1:3" ht="36" customHeight="1" x14ac:dyDescent="0.25">
      <c r="A14" s="173" t="s">
        <v>481</v>
      </c>
      <c r="B14" s="174" t="s">
        <v>854</v>
      </c>
      <c r="C14" s="175">
        <v>0</v>
      </c>
    </row>
    <row r="15" spans="1:3" ht="36" customHeight="1" x14ac:dyDescent="0.25">
      <c r="A15" s="173" t="s">
        <v>483</v>
      </c>
      <c r="B15" s="174" t="s">
        <v>855</v>
      </c>
      <c r="C15" s="175">
        <v>0</v>
      </c>
    </row>
    <row r="16" spans="1:3" ht="36" customHeight="1" x14ac:dyDescent="0.25">
      <c r="A16" s="173" t="s">
        <v>485</v>
      </c>
      <c r="B16" s="174" t="s">
        <v>856</v>
      </c>
      <c r="C16" s="175">
        <v>0</v>
      </c>
    </row>
    <row r="17" spans="1:3" ht="36" customHeight="1" x14ac:dyDescent="0.25">
      <c r="A17" s="170" t="s">
        <v>487</v>
      </c>
      <c r="B17" s="171" t="s">
        <v>857</v>
      </c>
      <c r="C17" s="172">
        <f>SUM(C13:C16)</f>
        <v>191659981</v>
      </c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Header>&amp;LMagyarpolány Közésg Önkormányzata&amp;C2017. évi zárszámadás
pénzeszköz változás&amp;R7. melléklet a 4/2018. (V. 31.)
önkormányzati rendelethez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zoomScale="75" zoomScaleNormal="75" workbookViewId="0">
      <selection activeCell="I7" sqref="I7"/>
    </sheetView>
  </sheetViews>
  <sheetFormatPr defaultColWidth="9.109375" defaultRowHeight="17.399999999999999" x14ac:dyDescent="0.3"/>
  <cols>
    <col min="1" max="1" width="7" style="127" bestFit="1" customWidth="1"/>
    <col min="2" max="2" width="13.6640625" style="126" bestFit="1" customWidth="1"/>
    <col min="3" max="3" width="99.44140625" style="127" bestFit="1" customWidth="1"/>
    <col min="4" max="4" width="23.33203125" style="127" bestFit="1" customWidth="1"/>
    <col min="5" max="6" width="20.44140625" style="127" bestFit="1" customWidth="1"/>
    <col min="7" max="7" width="12.5546875" style="136" customWidth="1"/>
    <col min="8" max="8" width="13.6640625" style="126" bestFit="1" customWidth="1"/>
    <col min="9" max="9" width="55.6640625" style="127" bestFit="1" customWidth="1"/>
    <col min="10" max="12" width="20.44140625" style="127" bestFit="1" customWidth="1"/>
    <col min="13" max="13" width="11.88671875" style="136" bestFit="1" customWidth="1"/>
    <col min="14" max="16384" width="9.109375" style="127"/>
  </cols>
  <sheetData>
    <row r="1" spans="1:13" ht="18" x14ac:dyDescent="0.35">
      <c r="A1" s="223" t="s">
        <v>951</v>
      </c>
      <c r="B1" s="124"/>
      <c r="C1" s="123"/>
      <c r="D1" s="125"/>
      <c r="E1" s="125"/>
      <c r="F1" s="125"/>
      <c r="G1" s="132"/>
      <c r="J1" s="125"/>
      <c r="K1" s="125"/>
      <c r="L1" s="125"/>
      <c r="M1" s="132"/>
    </row>
    <row r="2" spans="1:13" ht="18" x14ac:dyDescent="0.35">
      <c r="A2" s="637"/>
      <c r="B2" s="128" t="s">
        <v>1</v>
      </c>
      <c r="C2" s="128" t="s">
        <v>2</v>
      </c>
      <c r="D2" s="128" t="s">
        <v>3</v>
      </c>
      <c r="E2" s="128" t="s">
        <v>4</v>
      </c>
      <c r="F2" s="128" t="s">
        <v>5</v>
      </c>
      <c r="G2" s="133" t="s">
        <v>6</v>
      </c>
      <c r="H2" s="128" t="s">
        <v>7</v>
      </c>
      <c r="I2" s="128" t="s">
        <v>8</v>
      </c>
      <c r="J2" s="128" t="s">
        <v>9</v>
      </c>
      <c r="K2" s="128" t="s">
        <v>10</v>
      </c>
      <c r="L2" s="128" t="s">
        <v>302</v>
      </c>
      <c r="M2" s="133" t="s">
        <v>329</v>
      </c>
    </row>
    <row r="3" spans="1:13" ht="18" x14ac:dyDescent="0.35">
      <c r="A3" s="638"/>
      <c r="B3" s="634" t="s">
        <v>315</v>
      </c>
      <c r="C3" s="635"/>
      <c r="D3" s="635"/>
      <c r="E3" s="635"/>
      <c r="F3" s="635"/>
      <c r="G3" s="636"/>
      <c r="H3" s="634" t="s">
        <v>316</v>
      </c>
      <c r="I3" s="635"/>
      <c r="J3" s="636"/>
    </row>
    <row r="4" spans="1:13" ht="58.5" customHeight="1" x14ac:dyDescent="0.35">
      <c r="A4" s="639"/>
      <c r="B4" s="128" t="s">
        <v>37</v>
      </c>
      <c r="C4" s="128" t="s">
        <v>159</v>
      </c>
      <c r="D4" s="129" t="s">
        <v>448</v>
      </c>
      <c r="E4" s="129" t="s">
        <v>449</v>
      </c>
      <c r="F4" s="129" t="s">
        <v>360</v>
      </c>
      <c r="G4" s="134" t="s">
        <v>444</v>
      </c>
      <c r="H4" s="128" t="s">
        <v>37</v>
      </c>
      <c r="I4" s="128" t="s">
        <v>159</v>
      </c>
      <c r="J4" s="129" t="s">
        <v>448</v>
      </c>
      <c r="K4" s="129" t="s">
        <v>450</v>
      </c>
      <c r="L4" s="129" t="s">
        <v>360</v>
      </c>
      <c r="M4" s="134" t="s">
        <v>447</v>
      </c>
    </row>
    <row r="5" spans="1:13" ht="26.25" customHeight="1" x14ac:dyDescent="0.35">
      <c r="A5" s="130">
        <v>1</v>
      </c>
      <c r="B5" s="131" t="s">
        <v>161</v>
      </c>
      <c r="C5" s="118" t="s">
        <v>160</v>
      </c>
      <c r="D5" s="319">
        <v>63085125</v>
      </c>
      <c r="E5" s="319">
        <v>64207426</v>
      </c>
      <c r="F5" s="319">
        <v>64207426</v>
      </c>
      <c r="G5" s="135">
        <f>SUM(F5/E5)</f>
        <v>1</v>
      </c>
      <c r="H5" s="119" t="s">
        <v>286</v>
      </c>
      <c r="I5" s="120" t="s">
        <v>317</v>
      </c>
      <c r="J5" s="319">
        <v>22784855</v>
      </c>
      <c r="K5" s="319">
        <v>22690524</v>
      </c>
      <c r="L5" s="319">
        <v>22690524</v>
      </c>
      <c r="M5" s="321">
        <f t="shared" ref="M5:M13" si="0">SUM(L5/K5)</f>
        <v>1</v>
      </c>
    </row>
    <row r="6" spans="1:13" ht="26.25" customHeight="1" x14ac:dyDescent="0.35">
      <c r="A6" s="130">
        <v>2</v>
      </c>
      <c r="B6" s="131" t="s">
        <v>163</v>
      </c>
      <c r="C6" s="118" t="s">
        <v>162</v>
      </c>
      <c r="D6" s="319">
        <v>34028544</v>
      </c>
      <c r="E6" s="319">
        <v>24791991</v>
      </c>
      <c r="F6" s="319">
        <v>24791991</v>
      </c>
      <c r="G6" s="135">
        <f t="shared" ref="G6:G23" si="1">SUM(F6/E6)</f>
        <v>1</v>
      </c>
      <c r="H6" s="119" t="s">
        <v>287</v>
      </c>
      <c r="I6" s="120" t="s">
        <v>324</v>
      </c>
      <c r="J6" s="319">
        <v>4242969</v>
      </c>
      <c r="K6" s="319">
        <v>4435120</v>
      </c>
      <c r="L6" s="319">
        <v>4435120</v>
      </c>
      <c r="M6" s="321">
        <f>SUM(L6/K6)</f>
        <v>1</v>
      </c>
    </row>
    <row r="7" spans="1:13" ht="26.25" customHeight="1" x14ac:dyDescent="0.35">
      <c r="A7" s="130">
        <v>3</v>
      </c>
      <c r="B7" s="131" t="s">
        <v>165</v>
      </c>
      <c r="C7" s="118" t="s">
        <v>164</v>
      </c>
      <c r="D7" s="319">
        <v>34212018</v>
      </c>
      <c r="E7" s="319">
        <v>32328007</v>
      </c>
      <c r="F7" s="319">
        <v>32328007</v>
      </c>
      <c r="G7" s="135">
        <f t="shared" si="1"/>
        <v>1</v>
      </c>
      <c r="H7" s="119" t="s">
        <v>288</v>
      </c>
      <c r="I7" s="120" t="s">
        <v>318</v>
      </c>
      <c r="J7" s="319">
        <v>46958714</v>
      </c>
      <c r="K7" s="319">
        <v>47953308</v>
      </c>
      <c r="L7" s="319">
        <v>47953308</v>
      </c>
      <c r="M7" s="321">
        <f t="shared" si="0"/>
        <v>1</v>
      </c>
    </row>
    <row r="8" spans="1:13" ht="26.25" customHeight="1" x14ac:dyDescent="0.35">
      <c r="A8" s="130">
        <v>4</v>
      </c>
      <c r="B8" s="131" t="s">
        <v>167</v>
      </c>
      <c r="C8" s="118" t="s">
        <v>166</v>
      </c>
      <c r="D8" s="319">
        <v>1459200</v>
      </c>
      <c r="E8" s="319">
        <v>1459200</v>
      </c>
      <c r="F8" s="319">
        <v>1459200</v>
      </c>
      <c r="G8" s="135">
        <f t="shared" si="1"/>
        <v>1</v>
      </c>
      <c r="H8" s="119" t="s">
        <v>289</v>
      </c>
      <c r="I8" s="118" t="s">
        <v>107</v>
      </c>
      <c r="J8" s="319">
        <v>3615884</v>
      </c>
      <c r="K8" s="319">
        <v>5080754</v>
      </c>
      <c r="L8" s="319">
        <v>5080754</v>
      </c>
      <c r="M8" s="321">
        <f t="shared" si="0"/>
        <v>1</v>
      </c>
    </row>
    <row r="9" spans="1:13" ht="26.25" customHeight="1" x14ac:dyDescent="0.35">
      <c r="A9" s="130">
        <v>5</v>
      </c>
      <c r="B9" s="131" t="s">
        <v>169</v>
      </c>
      <c r="C9" s="118" t="s">
        <v>168</v>
      </c>
      <c r="D9" s="319">
        <f>SUM('9. Önkorm.bevételek'!I8:I8)</f>
        <v>0</v>
      </c>
      <c r="E9" s="319">
        <v>4164538</v>
      </c>
      <c r="F9" s="319">
        <v>4164538</v>
      </c>
      <c r="G9" s="135">
        <f t="shared" si="1"/>
        <v>1</v>
      </c>
      <c r="H9" s="119" t="s">
        <v>290</v>
      </c>
      <c r="I9" s="121" t="s">
        <v>98</v>
      </c>
      <c r="J9" s="319">
        <v>106324355</v>
      </c>
      <c r="K9" s="319">
        <v>247215692</v>
      </c>
      <c r="L9" s="319">
        <v>50799257</v>
      </c>
      <c r="M9" s="321">
        <f t="shared" si="0"/>
        <v>0.20548556844846241</v>
      </c>
    </row>
    <row r="10" spans="1:13" ht="26.25" customHeight="1" x14ac:dyDescent="0.35">
      <c r="A10" s="130">
        <v>6</v>
      </c>
      <c r="B10" s="131" t="s">
        <v>171</v>
      </c>
      <c r="C10" s="118" t="s">
        <v>445</v>
      </c>
      <c r="D10" s="319"/>
      <c r="E10" s="319">
        <v>71901</v>
      </c>
      <c r="F10" s="319">
        <v>71901</v>
      </c>
      <c r="G10" s="135">
        <f t="shared" si="1"/>
        <v>1</v>
      </c>
      <c r="H10" s="119" t="s">
        <v>291</v>
      </c>
      <c r="I10" s="121" t="s">
        <v>322</v>
      </c>
      <c r="J10" s="319">
        <v>1501140</v>
      </c>
      <c r="K10" s="319">
        <v>10651771</v>
      </c>
      <c r="L10" s="319">
        <v>10651771</v>
      </c>
      <c r="M10" s="321">
        <f t="shared" si="0"/>
        <v>1</v>
      </c>
    </row>
    <row r="11" spans="1:13" ht="26.25" customHeight="1" x14ac:dyDescent="0.35">
      <c r="A11" s="130">
        <v>7</v>
      </c>
      <c r="B11" s="131" t="s">
        <v>178</v>
      </c>
      <c r="C11" s="118" t="s">
        <v>1089</v>
      </c>
      <c r="D11" s="319"/>
      <c r="E11" s="319">
        <v>9175742</v>
      </c>
      <c r="F11" s="319">
        <v>7725742</v>
      </c>
      <c r="G11" s="135">
        <f t="shared" si="1"/>
        <v>0.84197463267820738</v>
      </c>
      <c r="H11" s="119"/>
      <c r="I11" s="121"/>
      <c r="J11" s="319"/>
      <c r="K11" s="319"/>
      <c r="L11" s="319"/>
      <c r="M11" s="321"/>
    </row>
    <row r="12" spans="1:13" ht="26.25" customHeight="1" x14ac:dyDescent="0.35">
      <c r="A12" s="130">
        <v>8</v>
      </c>
      <c r="B12" s="131" t="s">
        <v>182</v>
      </c>
      <c r="C12" s="118" t="s">
        <v>181</v>
      </c>
      <c r="D12" s="319">
        <v>12430853</v>
      </c>
      <c r="E12" s="319">
        <v>19500241</v>
      </c>
      <c r="F12" s="319">
        <v>19500241</v>
      </c>
      <c r="G12" s="135">
        <f t="shared" si="1"/>
        <v>1</v>
      </c>
      <c r="H12" s="119" t="s">
        <v>292</v>
      </c>
      <c r="I12" s="121" t="s">
        <v>323</v>
      </c>
      <c r="J12" s="319">
        <v>200000</v>
      </c>
      <c r="K12" s="319">
        <v>3041900</v>
      </c>
      <c r="L12" s="319">
        <v>3041900</v>
      </c>
      <c r="M12" s="321">
        <f t="shared" si="0"/>
        <v>1</v>
      </c>
    </row>
    <row r="13" spans="1:13" ht="26.25" customHeight="1" x14ac:dyDescent="0.35">
      <c r="A13" s="130">
        <v>9</v>
      </c>
      <c r="B13" s="131" t="s">
        <v>189</v>
      </c>
      <c r="C13" s="118" t="s">
        <v>939</v>
      </c>
      <c r="D13" s="319"/>
      <c r="E13" s="319">
        <v>164973529</v>
      </c>
      <c r="F13" s="319">
        <v>164973529</v>
      </c>
      <c r="G13" s="135">
        <f t="shared" si="1"/>
        <v>1</v>
      </c>
      <c r="H13" s="261" t="s">
        <v>1002</v>
      </c>
      <c r="I13" s="137" t="s">
        <v>1003</v>
      </c>
      <c r="J13" s="322"/>
      <c r="K13" s="322">
        <v>700000</v>
      </c>
      <c r="L13" s="322">
        <v>700000</v>
      </c>
      <c r="M13" s="321">
        <f t="shared" si="0"/>
        <v>1</v>
      </c>
    </row>
    <row r="14" spans="1:13" ht="26.25" customHeight="1" x14ac:dyDescent="0.35">
      <c r="A14" s="130">
        <v>10</v>
      </c>
      <c r="B14" s="131" t="s">
        <v>2</v>
      </c>
      <c r="C14" s="118" t="s">
        <v>199</v>
      </c>
      <c r="D14" s="319">
        <v>5070400</v>
      </c>
      <c r="E14" s="319">
        <v>5775053</v>
      </c>
      <c r="F14" s="319">
        <v>5775053</v>
      </c>
      <c r="G14" s="135">
        <f t="shared" si="1"/>
        <v>1</v>
      </c>
      <c r="H14" s="119" t="s">
        <v>293</v>
      </c>
      <c r="I14" s="121" t="s">
        <v>95</v>
      </c>
      <c r="J14" s="319">
        <v>89039363</v>
      </c>
      <c r="K14" s="319">
        <v>152352194</v>
      </c>
      <c r="L14" s="319">
        <v>152352194</v>
      </c>
      <c r="M14" s="321">
        <f>SUM(L14/K14)</f>
        <v>1</v>
      </c>
    </row>
    <row r="15" spans="1:13" ht="26.25" customHeight="1" x14ac:dyDescent="0.35">
      <c r="A15" s="130">
        <v>11</v>
      </c>
      <c r="B15" s="131" t="s">
        <v>209</v>
      </c>
      <c r="C15" s="118" t="s">
        <v>320</v>
      </c>
      <c r="D15" s="319">
        <v>17341330</v>
      </c>
      <c r="E15" s="319">
        <v>14702774</v>
      </c>
      <c r="F15" s="319">
        <v>14702774</v>
      </c>
      <c r="G15" s="135">
        <f t="shared" si="1"/>
        <v>1</v>
      </c>
      <c r="H15" s="137"/>
      <c r="I15" s="137"/>
      <c r="J15" s="322"/>
      <c r="K15" s="322"/>
      <c r="L15" s="322"/>
      <c r="M15" s="322"/>
    </row>
    <row r="16" spans="1:13" ht="26.25" customHeight="1" x14ac:dyDescent="0.35">
      <c r="A16" s="130">
        <v>12</v>
      </c>
      <c r="B16" s="131" t="s">
        <v>218</v>
      </c>
      <c r="C16" s="118" t="s">
        <v>446</v>
      </c>
      <c r="D16" s="319">
        <v>371670</v>
      </c>
      <c r="E16" s="319">
        <v>269348</v>
      </c>
      <c r="F16" s="319">
        <v>269348</v>
      </c>
      <c r="G16" s="135">
        <f t="shared" si="1"/>
        <v>1</v>
      </c>
      <c r="H16" s="137"/>
      <c r="I16" s="137"/>
      <c r="J16" s="322"/>
      <c r="K16" s="322"/>
      <c r="L16" s="322"/>
      <c r="M16" s="323"/>
    </row>
    <row r="17" spans="1:13" ht="26.25" customHeight="1" x14ac:dyDescent="0.35">
      <c r="A17" s="130">
        <v>13</v>
      </c>
      <c r="B17" s="131" t="s">
        <v>236</v>
      </c>
      <c r="C17" s="118" t="s">
        <v>321</v>
      </c>
      <c r="D17" s="319">
        <v>21058300</v>
      </c>
      <c r="E17" s="319">
        <v>19218908</v>
      </c>
      <c r="F17" s="319">
        <v>19218908</v>
      </c>
      <c r="G17" s="135">
        <f t="shared" si="1"/>
        <v>1</v>
      </c>
      <c r="H17" s="137"/>
      <c r="I17" s="137"/>
      <c r="J17" s="322"/>
      <c r="K17" s="322"/>
      <c r="L17" s="322"/>
      <c r="M17" s="323"/>
    </row>
    <row r="18" spans="1:13" ht="26.25" customHeight="1" x14ac:dyDescent="0.35">
      <c r="A18" s="130">
        <v>14</v>
      </c>
      <c r="B18" s="131" t="s">
        <v>247</v>
      </c>
      <c r="C18" s="118" t="s">
        <v>313</v>
      </c>
      <c r="D18" s="319">
        <v>609840</v>
      </c>
      <c r="E18" s="319">
        <v>1943165</v>
      </c>
      <c r="F18" s="319">
        <v>1943165</v>
      </c>
      <c r="G18" s="135">
        <f t="shared" si="1"/>
        <v>1</v>
      </c>
      <c r="H18" s="137"/>
      <c r="I18" s="137"/>
      <c r="J18" s="322"/>
      <c r="K18" s="322"/>
      <c r="L18" s="322"/>
      <c r="M18" s="323"/>
    </row>
    <row r="19" spans="1:13" ht="26.25" hidden="1" customHeight="1" x14ac:dyDescent="0.35">
      <c r="A19" s="130">
        <v>15</v>
      </c>
      <c r="B19" s="131" t="s">
        <v>254</v>
      </c>
      <c r="C19" s="118" t="s">
        <v>312</v>
      </c>
      <c r="D19" s="319">
        <f>SUM('9. Önkorm.bevételek'!I82:I82)</f>
        <v>0</v>
      </c>
      <c r="E19" s="319">
        <v>0</v>
      </c>
      <c r="F19" s="319">
        <v>0</v>
      </c>
      <c r="G19" s="135"/>
      <c r="H19" s="119"/>
      <c r="I19" s="121"/>
      <c r="J19" s="319"/>
      <c r="K19" s="319"/>
      <c r="L19" s="319"/>
      <c r="M19" s="321"/>
    </row>
    <row r="20" spans="1:13" ht="26.25" hidden="1" customHeight="1" x14ac:dyDescent="0.35">
      <c r="A20" s="130">
        <v>16</v>
      </c>
      <c r="B20" s="131" t="s">
        <v>261</v>
      </c>
      <c r="C20" s="118" t="s">
        <v>314</v>
      </c>
      <c r="D20" s="319">
        <f>SUM('9. Önkorm.bevételek'!I86:I86)</f>
        <v>0</v>
      </c>
      <c r="E20" s="319"/>
      <c r="F20" s="319"/>
      <c r="G20" s="135" t="e">
        <f t="shared" si="1"/>
        <v>#DIV/0!</v>
      </c>
      <c r="H20" s="119"/>
      <c r="I20" s="121"/>
      <c r="J20" s="319"/>
      <c r="K20" s="324"/>
      <c r="L20" s="319"/>
      <c r="M20" s="321"/>
    </row>
    <row r="21" spans="1:13" ht="26.25" customHeight="1" x14ac:dyDescent="0.35">
      <c r="A21" s="130">
        <v>17</v>
      </c>
      <c r="B21" s="131" t="s">
        <v>254</v>
      </c>
      <c r="C21" s="118" t="s">
        <v>1001</v>
      </c>
      <c r="D21" s="319"/>
      <c r="E21" s="319">
        <v>4998258</v>
      </c>
      <c r="F21" s="319">
        <v>2732800</v>
      </c>
      <c r="G21" s="135">
        <f t="shared" si="1"/>
        <v>0.54675048786997393</v>
      </c>
      <c r="H21" s="119"/>
      <c r="I21" s="121"/>
      <c r="J21" s="319"/>
      <c r="K21" s="324"/>
      <c r="L21" s="319"/>
      <c r="M21" s="321"/>
    </row>
    <row r="22" spans="1:13" ht="26.25" customHeight="1" x14ac:dyDescent="0.35">
      <c r="A22" s="130">
        <v>18</v>
      </c>
      <c r="B22" s="131" t="s">
        <v>296</v>
      </c>
      <c r="C22" s="118" t="s">
        <v>304</v>
      </c>
      <c r="D22" s="319">
        <v>85000000</v>
      </c>
      <c r="E22" s="319">
        <v>126541182</v>
      </c>
      <c r="F22" s="319">
        <v>126541182</v>
      </c>
      <c r="G22" s="135">
        <f t="shared" si="1"/>
        <v>1</v>
      </c>
      <c r="H22" s="122"/>
      <c r="I22" s="121"/>
      <c r="J22" s="319"/>
      <c r="K22" s="324"/>
      <c r="L22" s="319"/>
      <c r="M22" s="321"/>
    </row>
    <row r="23" spans="1:13" ht="47.25" customHeight="1" x14ac:dyDescent="0.35">
      <c r="A23" s="130">
        <v>19</v>
      </c>
      <c r="B23" s="640" t="s">
        <v>325</v>
      </c>
      <c r="C23" s="641"/>
      <c r="D23" s="320">
        <f>SUM(D5:D22)</f>
        <v>274667280</v>
      </c>
      <c r="E23" s="320">
        <f>SUM(E5:E22)</f>
        <v>494121263</v>
      </c>
      <c r="F23" s="320">
        <f>SUM(F5:F22)</f>
        <v>490405805</v>
      </c>
      <c r="G23" s="615">
        <f t="shared" si="1"/>
        <v>0.99248067574052157</v>
      </c>
      <c r="H23" s="640" t="s">
        <v>319</v>
      </c>
      <c r="I23" s="641"/>
      <c r="J23" s="320">
        <f>SUM(J5:J22)</f>
        <v>274667280</v>
      </c>
      <c r="K23" s="320">
        <f>SUM(K5:K22)</f>
        <v>494121263</v>
      </c>
      <c r="L23" s="320">
        <f>SUM(L5:L22)</f>
        <v>297704828</v>
      </c>
      <c r="M23" s="325">
        <f>SUM(L23/K23)</f>
        <v>0.60249345715770175</v>
      </c>
    </row>
  </sheetData>
  <mergeCells count="5">
    <mergeCell ref="H3:J3"/>
    <mergeCell ref="A2:A4"/>
    <mergeCell ref="B23:C23"/>
    <mergeCell ref="H23:I23"/>
    <mergeCell ref="B3:G3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39" orientation="landscape" r:id="rId1"/>
  <headerFooter>
    <oddHeader>&amp;LMAGYARPOLÁNY KÖZSÉG ÖNKORMÁNYZATA&amp;C2017. ÉVI ZÁRSZÁMADÁS
BEVÉTELEK ÉS KIADÁSOK ALAKULÁSA&amp;R8. melléklet a 4/2018. (V. 31.) önkormányzati rendelethez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4"/>
  <sheetViews>
    <sheetView zoomScaleNormal="100" zoomScaleSheetLayoutView="100" workbookViewId="0">
      <selection activeCell="C4" sqref="C4"/>
    </sheetView>
  </sheetViews>
  <sheetFormatPr defaultColWidth="9.109375" defaultRowHeight="13.2" x14ac:dyDescent="0.25"/>
  <cols>
    <col min="1" max="1" width="5.5546875" style="70" bestFit="1" customWidth="1"/>
    <col min="2" max="2" width="5.109375" style="5" customWidth="1"/>
    <col min="3" max="3" width="73.44140625" style="3" customWidth="1"/>
    <col min="4" max="4" width="8.33203125" style="1" customWidth="1"/>
    <col min="5" max="6" width="4.6640625" style="4" hidden="1" customWidth="1"/>
    <col min="7" max="8" width="4.6640625" style="1" hidden="1" customWidth="1"/>
    <col min="9" max="9" width="16.88671875" style="4" bestFit="1" customWidth="1"/>
    <col min="10" max="11" width="16.88671875" style="1" bestFit="1" customWidth="1"/>
    <col min="12" max="12" width="10.44140625" style="1" customWidth="1"/>
    <col min="13" max="16384" width="9.109375" style="1"/>
  </cols>
  <sheetData>
    <row r="1" spans="1:12" ht="13.8" thickBot="1" x14ac:dyDescent="0.3">
      <c r="A1" s="678" t="s">
        <v>1050</v>
      </c>
      <c r="B1" s="678"/>
      <c r="C1" s="678"/>
      <c r="D1" s="678"/>
      <c r="E1" s="678"/>
      <c r="F1" s="678"/>
      <c r="G1" s="678"/>
      <c r="H1" s="678"/>
      <c r="I1" s="678"/>
      <c r="J1" s="678"/>
      <c r="K1" s="678"/>
      <c r="L1" s="678"/>
    </row>
    <row r="2" spans="1:12" ht="27" customHeight="1" x14ac:dyDescent="0.25">
      <c r="A2" s="331"/>
      <c r="B2" s="676" t="s">
        <v>1</v>
      </c>
      <c r="C2" s="677"/>
      <c r="D2" s="332" t="s">
        <v>2</v>
      </c>
      <c r="E2" s="673" t="s">
        <v>3</v>
      </c>
      <c r="F2" s="674"/>
      <c r="G2" s="674"/>
      <c r="H2" s="675"/>
      <c r="I2" s="333" t="s">
        <v>3</v>
      </c>
      <c r="J2" s="334" t="s">
        <v>4</v>
      </c>
      <c r="K2" s="334" t="s">
        <v>5</v>
      </c>
      <c r="L2" s="335" t="s">
        <v>6</v>
      </c>
    </row>
    <row r="3" spans="1:12" ht="27" customHeight="1" x14ac:dyDescent="0.25">
      <c r="A3" s="336" t="s">
        <v>263</v>
      </c>
      <c r="B3" s="671" t="s">
        <v>159</v>
      </c>
      <c r="C3" s="672"/>
      <c r="D3" s="98" t="s">
        <v>264</v>
      </c>
      <c r="E3" s="668" t="s">
        <v>265</v>
      </c>
      <c r="F3" s="669"/>
      <c r="G3" s="669"/>
      <c r="H3" s="670"/>
      <c r="I3" s="195" t="s">
        <v>265</v>
      </c>
      <c r="J3" s="98" t="s">
        <v>359</v>
      </c>
      <c r="K3" s="98" t="s">
        <v>360</v>
      </c>
      <c r="L3" s="337" t="s">
        <v>361</v>
      </c>
    </row>
    <row r="4" spans="1:12" ht="15.75" customHeight="1" x14ac:dyDescent="0.25">
      <c r="A4" s="338">
        <v>1</v>
      </c>
      <c r="B4" s="189" t="s">
        <v>267</v>
      </c>
      <c r="C4" s="190" t="s">
        <v>160</v>
      </c>
      <c r="D4" s="186" t="s">
        <v>161</v>
      </c>
      <c r="E4" s="654" t="e">
        <f>SUM(#REF!+#REF!+#REF!)</f>
        <v>#REF!</v>
      </c>
      <c r="F4" s="655"/>
      <c r="G4" s="655"/>
      <c r="H4" s="656"/>
      <c r="I4" s="326">
        <v>63085125</v>
      </c>
      <c r="J4" s="326">
        <v>64207426</v>
      </c>
      <c r="K4" s="326">
        <v>64207426</v>
      </c>
      <c r="L4" s="339">
        <f>SUM(K4/J4)</f>
        <v>1</v>
      </c>
    </row>
    <row r="5" spans="1:12" ht="15.75" customHeight="1" x14ac:dyDescent="0.25">
      <c r="A5" s="340">
        <v>2</v>
      </c>
      <c r="B5" s="189" t="s">
        <v>268</v>
      </c>
      <c r="C5" s="190" t="s">
        <v>162</v>
      </c>
      <c r="D5" s="186" t="s">
        <v>163</v>
      </c>
      <c r="E5" s="654" t="e">
        <f>SUM(#REF!+#REF!)</f>
        <v>#REF!</v>
      </c>
      <c r="F5" s="655"/>
      <c r="G5" s="655"/>
      <c r="H5" s="656"/>
      <c r="I5" s="326">
        <v>34028544</v>
      </c>
      <c r="J5" s="326">
        <v>24791991</v>
      </c>
      <c r="K5" s="326">
        <v>24791991</v>
      </c>
      <c r="L5" s="339">
        <f t="shared" ref="L5:L34" si="0">SUM(K5/J5)</f>
        <v>1</v>
      </c>
    </row>
    <row r="6" spans="1:12" ht="27.75" customHeight="1" x14ac:dyDescent="0.25">
      <c r="A6" s="338">
        <v>3</v>
      </c>
      <c r="B6" s="189" t="s">
        <v>269</v>
      </c>
      <c r="C6" s="190" t="s">
        <v>164</v>
      </c>
      <c r="D6" s="186" t="s">
        <v>165</v>
      </c>
      <c r="E6" s="654" t="e">
        <f>SUM(#REF!+#REF!+#REF!+#REF!)</f>
        <v>#REF!</v>
      </c>
      <c r="F6" s="655"/>
      <c r="G6" s="655"/>
      <c r="H6" s="656"/>
      <c r="I6" s="326">
        <v>34212018</v>
      </c>
      <c r="J6" s="327">
        <v>32328007</v>
      </c>
      <c r="K6" s="327">
        <v>32328007</v>
      </c>
      <c r="L6" s="339">
        <f t="shared" si="0"/>
        <v>1</v>
      </c>
    </row>
    <row r="7" spans="1:12" ht="15.75" customHeight="1" x14ac:dyDescent="0.25">
      <c r="A7" s="340">
        <v>4</v>
      </c>
      <c r="B7" s="191" t="s">
        <v>270</v>
      </c>
      <c r="C7" s="190" t="s">
        <v>166</v>
      </c>
      <c r="D7" s="186" t="s">
        <v>167</v>
      </c>
      <c r="E7" s="654" t="e">
        <f>SUM(#REF!)</f>
        <v>#REF!</v>
      </c>
      <c r="F7" s="655"/>
      <c r="G7" s="655"/>
      <c r="H7" s="656"/>
      <c r="I7" s="326">
        <v>1459200</v>
      </c>
      <c r="J7" s="327">
        <v>1459200</v>
      </c>
      <c r="K7" s="327">
        <v>1459200</v>
      </c>
      <c r="L7" s="339">
        <f t="shared" si="0"/>
        <v>1</v>
      </c>
    </row>
    <row r="8" spans="1:12" ht="15.75" customHeight="1" x14ac:dyDescent="0.25">
      <c r="A8" s="338">
        <v>5</v>
      </c>
      <c r="B8" s="191" t="s">
        <v>271</v>
      </c>
      <c r="C8" s="190" t="s">
        <v>168</v>
      </c>
      <c r="D8" s="186" t="s">
        <v>169</v>
      </c>
      <c r="E8" s="654" t="e">
        <f>SUM(#REF!)</f>
        <v>#REF!</v>
      </c>
      <c r="F8" s="655"/>
      <c r="G8" s="655"/>
      <c r="H8" s="656"/>
      <c r="I8" s="326"/>
      <c r="J8" s="327">
        <v>4164538</v>
      </c>
      <c r="K8" s="327">
        <v>4164538</v>
      </c>
      <c r="L8" s="339">
        <f t="shared" si="0"/>
        <v>1</v>
      </c>
    </row>
    <row r="9" spans="1:12" s="2" customFormat="1" ht="15.75" customHeight="1" x14ac:dyDescent="0.25">
      <c r="A9" s="340">
        <v>6</v>
      </c>
      <c r="B9" s="191" t="s">
        <v>272</v>
      </c>
      <c r="C9" s="190" t="s">
        <v>170</v>
      </c>
      <c r="D9" s="186" t="s">
        <v>171</v>
      </c>
      <c r="E9" s="654"/>
      <c r="F9" s="655"/>
      <c r="G9" s="655"/>
      <c r="H9" s="656"/>
      <c r="I9" s="326">
        <f>SUM(E9)/1000</f>
        <v>0</v>
      </c>
      <c r="J9" s="327">
        <v>71901</v>
      </c>
      <c r="K9" s="327">
        <v>71901</v>
      </c>
      <c r="L9" s="339">
        <f t="shared" si="0"/>
        <v>1</v>
      </c>
    </row>
    <row r="10" spans="1:12" s="2" customFormat="1" ht="20.25" customHeight="1" x14ac:dyDescent="0.25">
      <c r="A10" s="338">
        <v>7</v>
      </c>
      <c r="B10" s="650" t="s">
        <v>307</v>
      </c>
      <c r="C10" s="651"/>
      <c r="D10" s="186" t="s">
        <v>172</v>
      </c>
      <c r="E10" s="654" t="e">
        <f>SUM(E4+E5+E6+E7+E8+E9)</f>
        <v>#REF!</v>
      </c>
      <c r="F10" s="655"/>
      <c r="G10" s="655"/>
      <c r="H10" s="656"/>
      <c r="I10" s="326">
        <f>SUM(I4+I5+I6+I7+I8+I9)</f>
        <v>132784887</v>
      </c>
      <c r="J10" s="326">
        <f>SUM(J4+J5+J6+J7+J8+J9)</f>
        <v>127023063</v>
      </c>
      <c r="K10" s="326">
        <f>SUM(K4+K5+K6+K7+K8+K9)</f>
        <v>127023063</v>
      </c>
      <c r="L10" s="339">
        <f t="shared" si="0"/>
        <v>1</v>
      </c>
    </row>
    <row r="11" spans="1:12" ht="12.75" hidden="1" customHeight="1" x14ac:dyDescent="0.25">
      <c r="A11" s="340">
        <v>8</v>
      </c>
      <c r="B11" s="650" t="s">
        <v>173</v>
      </c>
      <c r="C11" s="651"/>
      <c r="D11" s="186" t="s">
        <v>174</v>
      </c>
      <c r="E11" s="642"/>
      <c r="F11" s="643"/>
      <c r="G11" s="643"/>
      <c r="H11" s="644"/>
      <c r="I11" s="326"/>
      <c r="J11" s="328"/>
      <c r="K11" s="329"/>
      <c r="L11" s="339" t="e">
        <f t="shared" si="0"/>
        <v>#DIV/0!</v>
      </c>
    </row>
    <row r="12" spans="1:12" ht="12.75" hidden="1" customHeight="1" x14ac:dyDescent="0.25">
      <c r="A12" s="338">
        <v>9</v>
      </c>
      <c r="B12" s="650" t="s">
        <v>175</v>
      </c>
      <c r="C12" s="651"/>
      <c r="D12" s="186" t="s">
        <v>176</v>
      </c>
      <c r="E12" s="642"/>
      <c r="F12" s="643"/>
      <c r="G12" s="643"/>
      <c r="H12" s="644"/>
      <c r="I12" s="326"/>
      <c r="J12" s="328"/>
      <c r="K12" s="329"/>
      <c r="L12" s="339" t="e">
        <f t="shared" si="0"/>
        <v>#DIV/0!</v>
      </c>
    </row>
    <row r="13" spans="1:12" ht="12.75" hidden="1" customHeight="1" x14ac:dyDescent="0.25">
      <c r="A13" s="340">
        <v>10</v>
      </c>
      <c r="B13" s="650" t="s">
        <v>177</v>
      </c>
      <c r="C13" s="651"/>
      <c r="D13" s="186" t="s">
        <v>178</v>
      </c>
      <c r="E13" s="642"/>
      <c r="F13" s="643"/>
      <c r="G13" s="643"/>
      <c r="H13" s="644"/>
      <c r="I13" s="326"/>
      <c r="J13" s="328"/>
      <c r="K13" s="329"/>
      <c r="L13" s="339" t="e">
        <f t="shared" si="0"/>
        <v>#DIV/0!</v>
      </c>
    </row>
    <row r="14" spans="1:12" ht="12.75" hidden="1" customHeight="1" x14ac:dyDescent="0.25">
      <c r="A14" s="338">
        <v>11</v>
      </c>
      <c r="B14" s="650" t="s">
        <v>179</v>
      </c>
      <c r="C14" s="651"/>
      <c r="D14" s="186" t="s">
        <v>180</v>
      </c>
      <c r="E14" s="654">
        <f>SUM(E15:H20)</f>
        <v>0</v>
      </c>
      <c r="F14" s="655"/>
      <c r="G14" s="655"/>
      <c r="H14" s="656"/>
      <c r="I14" s="326">
        <f>SUM(E14)/1000</f>
        <v>0</v>
      </c>
      <c r="J14" s="328"/>
      <c r="K14" s="329"/>
      <c r="L14" s="339" t="e">
        <f t="shared" si="0"/>
        <v>#DIV/0!</v>
      </c>
    </row>
    <row r="15" spans="1:12" ht="12.75" hidden="1" customHeight="1" x14ac:dyDescent="0.25">
      <c r="A15" s="340">
        <v>12</v>
      </c>
      <c r="B15" s="645" t="s">
        <v>275</v>
      </c>
      <c r="C15" s="646"/>
      <c r="D15" s="99"/>
      <c r="E15" s="642"/>
      <c r="F15" s="643"/>
      <c r="G15" s="643"/>
      <c r="H15" s="644"/>
      <c r="I15" s="326"/>
      <c r="J15" s="328"/>
      <c r="K15" s="329"/>
      <c r="L15" s="339" t="e">
        <f t="shared" si="0"/>
        <v>#DIV/0!</v>
      </c>
    </row>
    <row r="16" spans="1:12" ht="12.75" hidden="1" customHeight="1" x14ac:dyDescent="0.25">
      <c r="A16" s="338">
        <v>13</v>
      </c>
      <c r="B16" s="645" t="s">
        <v>276</v>
      </c>
      <c r="C16" s="646"/>
      <c r="D16" s="99"/>
      <c r="E16" s="642"/>
      <c r="F16" s="643"/>
      <c r="G16" s="643"/>
      <c r="H16" s="644"/>
      <c r="I16" s="326"/>
      <c r="J16" s="328"/>
      <c r="K16" s="329"/>
      <c r="L16" s="339" t="e">
        <f t="shared" si="0"/>
        <v>#DIV/0!</v>
      </c>
    </row>
    <row r="17" spans="1:12" ht="12.75" hidden="1" customHeight="1" x14ac:dyDescent="0.25">
      <c r="A17" s="340">
        <v>14</v>
      </c>
      <c r="B17" s="645" t="s">
        <v>277</v>
      </c>
      <c r="C17" s="646"/>
      <c r="D17" s="99"/>
      <c r="E17" s="642"/>
      <c r="F17" s="643"/>
      <c r="G17" s="643"/>
      <c r="H17" s="644"/>
      <c r="I17" s="326"/>
      <c r="J17" s="328"/>
      <c r="K17" s="329"/>
      <c r="L17" s="339" t="e">
        <f t="shared" si="0"/>
        <v>#DIV/0!</v>
      </c>
    </row>
    <row r="18" spans="1:12" ht="12.75" hidden="1" customHeight="1" x14ac:dyDescent="0.25">
      <c r="A18" s="338">
        <v>15</v>
      </c>
      <c r="B18" s="645" t="s">
        <v>299</v>
      </c>
      <c r="C18" s="646"/>
      <c r="D18" s="99"/>
      <c r="E18" s="642"/>
      <c r="F18" s="643"/>
      <c r="G18" s="643"/>
      <c r="H18" s="644"/>
      <c r="I18" s="326"/>
      <c r="J18" s="328"/>
      <c r="K18" s="329"/>
      <c r="L18" s="339" t="e">
        <f t="shared" si="0"/>
        <v>#DIV/0!</v>
      </c>
    </row>
    <row r="19" spans="1:12" ht="12.75" hidden="1" customHeight="1" x14ac:dyDescent="0.25">
      <c r="A19" s="340">
        <v>16</v>
      </c>
      <c r="B19" s="645" t="s">
        <v>278</v>
      </c>
      <c r="C19" s="646"/>
      <c r="D19" s="99"/>
      <c r="E19" s="642"/>
      <c r="F19" s="643"/>
      <c r="G19" s="643"/>
      <c r="H19" s="644"/>
      <c r="I19" s="326"/>
      <c r="J19" s="328"/>
      <c r="K19" s="329"/>
      <c r="L19" s="339" t="e">
        <f t="shared" si="0"/>
        <v>#DIV/0!</v>
      </c>
    </row>
    <row r="20" spans="1:12" ht="25.5" hidden="1" customHeight="1" x14ac:dyDescent="0.25">
      <c r="A20" s="338">
        <v>17</v>
      </c>
      <c r="B20" s="645" t="s">
        <v>279</v>
      </c>
      <c r="C20" s="646"/>
      <c r="D20" s="99"/>
      <c r="E20" s="642"/>
      <c r="F20" s="643"/>
      <c r="G20" s="643"/>
      <c r="H20" s="644"/>
      <c r="I20" s="326"/>
      <c r="J20" s="328"/>
      <c r="K20" s="329"/>
      <c r="L20" s="339" t="e">
        <f t="shared" si="0"/>
        <v>#DIV/0!</v>
      </c>
    </row>
    <row r="21" spans="1:12" ht="25.5" customHeight="1" x14ac:dyDescent="0.25">
      <c r="A21" s="340">
        <v>8</v>
      </c>
      <c r="B21" s="192"/>
      <c r="C21" s="369" t="s">
        <v>1090</v>
      </c>
      <c r="D21" s="194" t="s">
        <v>178</v>
      </c>
      <c r="E21" s="108"/>
      <c r="F21" s="184"/>
      <c r="G21" s="184"/>
      <c r="H21" s="185"/>
      <c r="I21" s="326"/>
      <c r="J21" s="327">
        <v>9175742</v>
      </c>
      <c r="K21" s="387">
        <v>7725742</v>
      </c>
      <c r="L21" s="339">
        <f t="shared" si="0"/>
        <v>0.84197463267820738</v>
      </c>
    </row>
    <row r="22" spans="1:12" ht="19.5" customHeight="1" x14ac:dyDescent="0.25">
      <c r="A22" s="338">
        <v>9</v>
      </c>
      <c r="B22" s="650" t="s">
        <v>181</v>
      </c>
      <c r="C22" s="651"/>
      <c r="D22" s="186" t="s">
        <v>182</v>
      </c>
      <c r="E22" s="654">
        <f>SUM(E23:H30)</f>
        <v>6203485</v>
      </c>
      <c r="F22" s="655"/>
      <c r="G22" s="655"/>
      <c r="H22" s="656"/>
      <c r="I22" s="326">
        <v>12430853</v>
      </c>
      <c r="J22" s="327">
        <v>19500241</v>
      </c>
      <c r="K22" s="327">
        <f>K23+K24+K25+K26+K27</f>
        <v>19500241</v>
      </c>
      <c r="L22" s="339">
        <f t="shared" si="0"/>
        <v>1</v>
      </c>
    </row>
    <row r="23" spans="1:12" ht="12.75" customHeight="1" x14ac:dyDescent="0.25">
      <c r="A23" s="340">
        <v>10</v>
      </c>
      <c r="B23" s="645" t="s">
        <v>300</v>
      </c>
      <c r="C23" s="646"/>
      <c r="D23" s="99"/>
      <c r="E23" s="642">
        <v>3512400</v>
      </c>
      <c r="F23" s="643"/>
      <c r="G23" s="643"/>
      <c r="H23" s="644"/>
      <c r="I23" s="330"/>
      <c r="J23" s="328">
        <v>4698500</v>
      </c>
      <c r="K23" s="328">
        <v>4698500</v>
      </c>
      <c r="L23" s="339">
        <f t="shared" si="0"/>
        <v>1</v>
      </c>
    </row>
    <row r="24" spans="1:12" ht="12.75" customHeight="1" x14ac:dyDescent="0.25">
      <c r="A24" s="338">
        <v>11</v>
      </c>
      <c r="B24" s="645" t="s">
        <v>860</v>
      </c>
      <c r="C24" s="646"/>
      <c r="D24" s="99"/>
      <c r="E24" s="642">
        <v>1658235</v>
      </c>
      <c r="F24" s="643"/>
      <c r="G24" s="643"/>
      <c r="H24" s="644"/>
      <c r="I24" s="330"/>
      <c r="J24" s="328">
        <v>6177451</v>
      </c>
      <c r="K24" s="328">
        <v>6177451</v>
      </c>
      <c r="L24" s="339">
        <f t="shared" si="0"/>
        <v>1</v>
      </c>
    </row>
    <row r="25" spans="1:12" ht="12.75" customHeight="1" x14ac:dyDescent="0.25">
      <c r="A25" s="340">
        <v>12</v>
      </c>
      <c r="B25" s="645" t="s">
        <v>299</v>
      </c>
      <c r="C25" s="646"/>
      <c r="D25" s="99"/>
      <c r="E25" s="642"/>
      <c r="F25" s="643"/>
      <c r="G25" s="643"/>
      <c r="H25" s="644"/>
      <c r="I25" s="330"/>
      <c r="J25" s="328">
        <v>1539484</v>
      </c>
      <c r="K25" s="328">
        <v>1539484</v>
      </c>
      <c r="L25" s="339">
        <f t="shared" si="0"/>
        <v>1</v>
      </c>
    </row>
    <row r="26" spans="1:12" ht="12.75" customHeight="1" x14ac:dyDescent="0.25">
      <c r="A26" s="338">
        <v>13</v>
      </c>
      <c r="B26" s="645" t="s">
        <v>367</v>
      </c>
      <c r="C26" s="646"/>
      <c r="D26" s="99"/>
      <c r="E26" s="642"/>
      <c r="F26" s="643"/>
      <c r="G26" s="643"/>
      <c r="H26" s="644"/>
      <c r="I26" s="326"/>
      <c r="J26" s="328">
        <v>509806</v>
      </c>
      <c r="K26" s="328">
        <v>509806</v>
      </c>
      <c r="L26" s="339">
        <f t="shared" si="0"/>
        <v>1</v>
      </c>
    </row>
    <row r="27" spans="1:12" ht="12.75" customHeight="1" x14ac:dyDescent="0.25">
      <c r="A27" s="340">
        <v>14</v>
      </c>
      <c r="B27" s="66"/>
      <c r="C27" s="193" t="s">
        <v>1091</v>
      </c>
      <c r="D27" s="99"/>
      <c r="E27" s="642">
        <v>1032850</v>
      </c>
      <c r="F27" s="643"/>
      <c r="G27" s="643"/>
      <c r="H27" s="644"/>
      <c r="I27" s="326"/>
      <c r="J27" s="328">
        <v>6575000</v>
      </c>
      <c r="K27" s="328">
        <v>6575000</v>
      </c>
      <c r="L27" s="339">
        <f t="shared" si="0"/>
        <v>1</v>
      </c>
    </row>
    <row r="28" spans="1:12" ht="12.75" hidden="1" customHeight="1" x14ac:dyDescent="0.25">
      <c r="A28" s="338">
        <v>25</v>
      </c>
      <c r="B28" s="645" t="s">
        <v>299</v>
      </c>
      <c r="C28" s="646"/>
      <c r="D28" s="99"/>
      <c r="E28" s="642"/>
      <c r="F28" s="643"/>
      <c r="G28" s="643"/>
      <c r="H28" s="644"/>
      <c r="I28" s="326">
        <f>SUM(E28)/1000</f>
        <v>0</v>
      </c>
      <c r="J28" s="328"/>
      <c r="K28" s="329"/>
      <c r="L28" s="339" t="e">
        <f t="shared" si="0"/>
        <v>#DIV/0!</v>
      </c>
    </row>
    <row r="29" spans="1:12" ht="12.75" hidden="1" customHeight="1" x14ac:dyDescent="0.25">
      <c r="A29" s="340">
        <v>26</v>
      </c>
      <c r="B29" s="645" t="s">
        <v>278</v>
      </c>
      <c r="C29" s="646"/>
      <c r="D29" s="99"/>
      <c r="E29" s="642"/>
      <c r="F29" s="643"/>
      <c r="G29" s="643"/>
      <c r="H29" s="644"/>
      <c r="I29" s="326">
        <f>SUM(E29)/1000</f>
        <v>0</v>
      </c>
      <c r="J29" s="328"/>
      <c r="K29" s="329"/>
      <c r="L29" s="339" t="e">
        <f t="shared" si="0"/>
        <v>#DIV/0!</v>
      </c>
    </row>
    <row r="30" spans="1:12" ht="12.75" hidden="1" customHeight="1" x14ac:dyDescent="0.25">
      <c r="A30" s="338">
        <v>27</v>
      </c>
      <c r="B30" s="645" t="s">
        <v>279</v>
      </c>
      <c r="C30" s="646"/>
      <c r="D30" s="99"/>
      <c r="E30" s="642"/>
      <c r="F30" s="643"/>
      <c r="G30" s="643"/>
      <c r="H30" s="644"/>
      <c r="I30" s="326">
        <f>SUM(E30)/1000</f>
        <v>0</v>
      </c>
      <c r="J30" s="328"/>
      <c r="K30" s="329"/>
      <c r="L30" s="339" t="e">
        <f t="shared" si="0"/>
        <v>#DIV/0!</v>
      </c>
    </row>
    <row r="31" spans="1:12" ht="27.75" customHeight="1" x14ac:dyDescent="0.25">
      <c r="A31" s="340">
        <v>15</v>
      </c>
      <c r="B31" s="650" t="s">
        <v>308</v>
      </c>
      <c r="C31" s="651"/>
      <c r="D31" s="194" t="s">
        <v>183</v>
      </c>
      <c r="E31" s="647" t="e">
        <f>SUM(E10+E11+E12+E13+E14+E22)</f>
        <v>#REF!</v>
      </c>
      <c r="F31" s="648"/>
      <c r="G31" s="648"/>
      <c r="H31" s="649"/>
      <c r="I31" s="327">
        <f>SUM(I10+I11+I12+I13+I14+I22)</f>
        <v>145215740</v>
      </c>
      <c r="J31" s="327">
        <f>J10+J21+J22</f>
        <v>155699046</v>
      </c>
      <c r="K31" s="327">
        <f>K10+K21+K22</f>
        <v>154249046</v>
      </c>
      <c r="L31" s="339">
        <f t="shared" si="0"/>
        <v>0.9906871619495986</v>
      </c>
    </row>
    <row r="32" spans="1:12" ht="12.75" hidden="1" customHeight="1" x14ac:dyDescent="0.25">
      <c r="A32" s="338">
        <v>29</v>
      </c>
      <c r="B32" s="341"/>
      <c r="C32" s="188" t="s">
        <v>184</v>
      </c>
      <c r="D32" s="99" t="s">
        <v>189</v>
      </c>
      <c r="E32" s="642"/>
      <c r="F32" s="643"/>
      <c r="G32" s="643"/>
      <c r="H32" s="644"/>
      <c r="I32" s="326">
        <f t="shared" ref="I32:I41" si="1">SUM(E32)/1000</f>
        <v>0</v>
      </c>
      <c r="J32" s="328"/>
      <c r="K32" s="329"/>
      <c r="L32" s="339" t="e">
        <f t="shared" si="0"/>
        <v>#DIV/0!</v>
      </c>
    </row>
    <row r="33" spans="1:12" ht="12.75" hidden="1" customHeight="1" x14ac:dyDescent="0.25">
      <c r="A33" s="340">
        <v>30</v>
      </c>
      <c r="B33" s="66"/>
      <c r="C33" s="188" t="s">
        <v>185</v>
      </c>
      <c r="D33" s="99" t="s">
        <v>190</v>
      </c>
      <c r="E33" s="642"/>
      <c r="F33" s="643"/>
      <c r="G33" s="643"/>
      <c r="H33" s="644"/>
      <c r="I33" s="326">
        <f t="shared" si="1"/>
        <v>0</v>
      </c>
      <c r="J33" s="328"/>
      <c r="K33" s="329"/>
      <c r="L33" s="339" t="e">
        <f t="shared" si="0"/>
        <v>#DIV/0!</v>
      </c>
    </row>
    <row r="34" spans="1:12" ht="12.75" hidden="1" customHeight="1" x14ac:dyDescent="0.25">
      <c r="A34" s="338">
        <v>31</v>
      </c>
      <c r="B34" s="66"/>
      <c r="C34" s="188" t="s">
        <v>186</v>
      </c>
      <c r="D34" s="99" t="s">
        <v>191</v>
      </c>
      <c r="E34" s="642"/>
      <c r="F34" s="643"/>
      <c r="G34" s="643"/>
      <c r="H34" s="644"/>
      <c r="I34" s="326">
        <f t="shared" si="1"/>
        <v>0</v>
      </c>
      <c r="J34" s="328"/>
      <c r="K34" s="329"/>
      <c r="L34" s="339" t="e">
        <f t="shared" si="0"/>
        <v>#DIV/0!</v>
      </c>
    </row>
    <row r="35" spans="1:12" ht="12.75" hidden="1" customHeight="1" x14ac:dyDescent="0.25">
      <c r="A35" s="340">
        <v>32</v>
      </c>
      <c r="B35" s="66"/>
      <c r="C35" s="188" t="s">
        <v>187</v>
      </c>
      <c r="D35" s="99" t="s">
        <v>192</v>
      </c>
      <c r="E35" s="642"/>
      <c r="F35" s="643"/>
      <c r="G35" s="643"/>
      <c r="H35" s="644"/>
      <c r="I35" s="326">
        <f t="shared" si="1"/>
        <v>0</v>
      </c>
      <c r="J35" s="328"/>
      <c r="K35" s="329"/>
      <c r="L35" s="339" t="e">
        <f t="shared" ref="L35:L94" si="2">SUM(K35/J35)</f>
        <v>#DIV/0!</v>
      </c>
    </row>
    <row r="36" spans="1:12" ht="12.75" hidden="1" customHeight="1" x14ac:dyDescent="0.25">
      <c r="A36" s="338">
        <v>33</v>
      </c>
      <c r="B36" s="66"/>
      <c r="C36" s="188" t="s">
        <v>188</v>
      </c>
      <c r="D36" s="99" t="s">
        <v>193</v>
      </c>
      <c r="E36" s="642"/>
      <c r="F36" s="643"/>
      <c r="G36" s="643"/>
      <c r="H36" s="644"/>
      <c r="I36" s="326">
        <f t="shared" si="1"/>
        <v>0</v>
      </c>
      <c r="J36" s="328"/>
      <c r="K36" s="329"/>
      <c r="L36" s="339" t="e">
        <f t="shared" si="2"/>
        <v>#DIV/0!</v>
      </c>
    </row>
    <row r="37" spans="1:12" ht="27" hidden="1" customHeight="1" x14ac:dyDescent="0.25">
      <c r="A37" s="340">
        <v>34</v>
      </c>
      <c r="B37" s="652" t="s">
        <v>309</v>
      </c>
      <c r="C37" s="653"/>
      <c r="D37" s="99" t="s">
        <v>194</v>
      </c>
      <c r="E37" s="642">
        <f>SUM(E32:H36)</f>
        <v>0</v>
      </c>
      <c r="F37" s="643"/>
      <c r="G37" s="643"/>
      <c r="H37" s="644"/>
      <c r="I37" s="326">
        <f t="shared" si="1"/>
        <v>0</v>
      </c>
      <c r="J37" s="328">
        <v>0</v>
      </c>
      <c r="K37" s="329">
        <v>0</v>
      </c>
      <c r="L37" s="339" t="e">
        <f t="shared" si="2"/>
        <v>#DIV/0!</v>
      </c>
    </row>
    <row r="38" spans="1:12" ht="12.75" hidden="1" customHeight="1" x14ac:dyDescent="0.25">
      <c r="A38" s="338">
        <v>35</v>
      </c>
      <c r="B38" s="66"/>
      <c r="C38" s="192" t="s">
        <v>195</v>
      </c>
      <c r="D38" s="99" t="s">
        <v>205</v>
      </c>
      <c r="E38" s="642"/>
      <c r="F38" s="643"/>
      <c r="G38" s="643"/>
      <c r="H38" s="644"/>
      <c r="I38" s="326">
        <f t="shared" si="1"/>
        <v>0</v>
      </c>
      <c r="J38" s="328"/>
      <c r="K38" s="329"/>
      <c r="L38" s="339" t="e">
        <f t="shared" si="2"/>
        <v>#DIV/0!</v>
      </c>
    </row>
    <row r="39" spans="1:12" ht="12.75" hidden="1" customHeight="1" x14ac:dyDescent="0.25">
      <c r="A39" s="340">
        <v>36</v>
      </c>
      <c r="B39" s="66"/>
      <c r="C39" s="192" t="s">
        <v>196</v>
      </c>
      <c r="D39" s="99" t="s">
        <v>206</v>
      </c>
      <c r="E39" s="642"/>
      <c r="F39" s="643"/>
      <c r="G39" s="643"/>
      <c r="H39" s="644"/>
      <c r="I39" s="326">
        <f t="shared" si="1"/>
        <v>0</v>
      </c>
      <c r="J39" s="328"/>
      <c r="K39" s="329"/>
      <c r="L39" s="339" t="e">
        <f t="shared" si="2"/>
        <v>#DIV/0!</v>
      </c>
    </row>
    <row r="40" spans="1:12" ht="12.75" hidden="1" customHeight="1" x14ac:dyDescent="0.25">
      <c r="A40" s="338">
        <v>37</v>
      </c>
      <c r="B40" s="66"/>
      <c r="C40" s="188" t="s">
        <v>266</v>
      </c>
      <c r="D40" s="99" t="s">
        <v>207</v>
      </c>
      <c r="E40" s="642">
        <f>SUM(E38:H39)</f>
        <v>0</v>
      </c>
      <c r="F40" s="643"/>
      <c r="G40" s="643"/>
      <c r="H40" s="644"/>
      <c r="I40" s="326">
        <f t="shared" si="1"/>
        <v>0</v>
      </c>
      <c r="J40" s="328"/>
      <c r="K40" s="329"/>
      <c r="L40" s="339" t="e">
        <f t="shared" si="2"/>
        <v>#DIV/0!</v>
      </c>
    </row>
    <row r="41" spans="1:12" s="3" customFormat="1" ht="12.75" hidden="1" customHeight="1" x14ac:dyDescent="0.25">
      <c r="A41" s="340">
        <v>38</v>
      </c>
      <c r="B41" s="66"/>
      <c r="C41" s="188" t="s">
        <v>197</v>
      </c>
      <c r="D41" s="99" t="s">
        <v>210</v>
      </c>
      <c r="E41" s="642"/>
      <c r="F41" s="643"/>
      <c r="G41" s="643"/>
      <c r="H41" s="644"/>
      <c r="I41" s="326">
        <f t="shared" si="1"/>
        <v>0</v>
      </c>
      <c r="J41" s="328"/>
      <c r="K41" s="329"/>
      <c r="L41" s="339" t="e">
        <f t="shared" si="2"/>
        <v>#DIV/0!</v>
      </c>
    </row>
    <row r="42" spans="1:12" s="3" customFormat="1" ht="12.75" customHeight="1" x14ac:dyDescent="0.25">
      <c r="A42" s="338">
        <v>16</v>
      </c>
      <c r="B42" s="66"/>
      <c r="C42" s="188" t="s">
        <v>1092</v>
      </c>
      <c r="D42" s="99"/>
      <c r="E42" s="108"/>
      <c r="F42" s="184"/>
      <c r="G42" s="184"/>
      <c r="H42" s="185"/>
      <c r="I42" s="326"/>
      <c r="J42" s="328">
        <v>1527429</v>
      </c>
      <c r="K42" s="385">
        <v>1527429</v>
      </c>
      <c r="L42" s="339">
        <f t="shared" si="2"/>
        <v>1</v>
      </c>
    </row>
    <row r="43" spans="1:12" s="3" customFormat="1" ht="12.75" customHeight="1" x14ac:dyDescent="0.25">
      <c r="A43" s="340">
        <v>17</v>
      </c>
      <c r="B43" s="66"/>
      <c r="C43" s="188" t="s">
        <v>1093</v>
      </c>
      <c r="D43" s="99"/>
      <c r="E43" s="108"/>
      <c r="F43" s="184"/>
      <c r="G43" s="184"/>
      <c r="H43" s="185"/>
      <c r="I43" s="326"/>
      <c r="J43" s="328">
        <v>163446100</v>
      </c>
      <c r="K43" s="385">
        <v>163446100</v>
      </c>
      <c r="L43" s="339">
        <f t="shared" si="2"/>
        <v>1</v>
      </c>
    </row>
    <row r="44" spans="1:12" ht="12.75" hidden="1" customHeight="1" x14ac:dyDescent="0.25">
      <c r="A44" s="338">
        <v>41</v>
      </c>
      <c r="B44" s="66"/>
      <c r="C44" s="188" t="s">
        <v>198</v>
      </c>
      <c r="D44" s="99" t="s">
        <v>211</v>
      </c>
      <c r="E44" s="642"/>
      <c r="F44" s="643"/>
      <c r="G44" s="643"/>
      <c r="H44" s="644"/>
      <c r="I44" s="326">
        <f>SUM(E44)/1000</f>
        <v>0</v>
      </c>
      <c r="J44" s="328"/>
      <c r="K44" s="329"/>
      <c r="L44" s="339" t="e">
        <f t="shared" si="2"/>
        <v>#DIV/0!</v>
      </c>
    </row>
    <row r="45" spans="1:12" ht="12.75" customHeight="1" x14ac:dyDescent="0.25">
      <c r="A45" s="340">
        <v>18</v>
      </c>
      <c r="B45" s="666" t="s">
        <v>861</v>
      </c>
      <c r="C45" s="667"/>
      <c r="D45" s="194"/>
      <c r="E45" s="111"/>
      <c r="F45" s="218"/>
      <c r="G45" s="218"/>
      <c r="H45" s="219"/>
      <c r="I45" s="327"/>
      <c r="J45" s="327">
        <v>164973529</v>
      </c>
      <c r="K45" s="327">
        <f>SUM(K42:K44)</f>
        <v>164973529</v>
      </c>
      <c r="L45" s="342">
        <f t="shared" si="2"/>
        <v>1</v>
      </c>
    </row>
    <row r="46" spans="1:12" ht="16.5" customHeight="1" x14ac:dyDescent="0.25">
      <c r="A46" s="338">
        <v>19</v>
      </c>
      <c r="B46" s="650" t="s">
        <v>199</v>
      </c>
      <c r="C46" s="651"/>
      <c r="D46" s="186" t="s">
        <v>212</v>
      </c>
      <c r="E46" s="654">
        <f>SUM(E47:H48)</f>
        <v>5171000</v>
      </c>
      <c r="F46" s="655"/>
      <c r="G46" s="655"/>
      <c r="H46" s="656"/>
      <c r="I46" s="326">
        <f>I47+I48</f>
        <v>5070400</v>
      </c>
      <c r="J46" s="326">
        <f>J47+J48</f>
        <v>5775053</v>
      </c>
      <c r="K46" s="326">
        <f>K47+K48</f>
        <v>5775053</v>
      </c>
      <c r="L46" s="339">
        <f t="shared" si="2"/>
        <v>1</v>
      </c>
    </row>
    <row r="47" spans="1:12" ht="15" customHeight="1" x14ac:dyDescent="0.25">
      <c r="A47" s="340">
        <v>20</v>
      </c>
      <c r="B47" s="66"/>
      <c r="C47" s="192" t="s">
        <v>273</v>
      </c>
      <c r="D47" s="99"/>
      <c r="E47" s="642">
        <v>171000</v>
      </c>
      <c r="F47" s="643"/>
      <c r="G47" s="643"/>
      <c r="H47" s="644"/>
      <c r="I47" s="328">
        <v>171000</v>
      </c>
      <c r="J47" s="328">
        <v>466800</v>
      </c>
      <c r="K47" s="328">
        <v>466800</v>
      </c>
      <c r="L47" s="339">
        <f t="shared" si="2"/>
        <v>1</v>
      </c>
    </row>
    <row r="48" spans="1:12" ht="15" customHeight="1" x14ac:dyDescent="0.25">
      <c r="A48" s="338">
        <v>21</v>
      </c>
      <c r="B48" s="66"/>
      <c r="C48" s="192" t="s">
        <v>274</v>
      </c>
      <c r="D48" s="99"/>
      <c r="E48" s="642">
        <v>5000000</v>
      </c>
      <c r="F48" s="643"/>
      <c r="G48" s="643"/>
      <c r="H48" s="644"/>
      <c r="I48" s="328">
        <v>4899400</v>
      </c>
      <c r="J48" s="328">
        <v>5308253</v>
      </c>
      <c r="K48" s="328">
        <v>5308253</v>
      </c>
      <c r="L48" s="339">
        <f t="shared" si="2"/>
        <v>1</v>
      </c>
    </row>
    <row r="49" spans="1:12" ht="15.75" customHeight="1" x14ac:dyDescent="0.25">
      <c r="A49" s="340">
        <v>22</v>
      </c>
      <c r="B49" s="66"/>
      <c r="C49" s="188" t="s">
        <v>200</v>
      </c>
      <c r="D49" s="186" t="s">
        <v>213</v>
      </c>
      <c r="E49" s="654">
        <f>SUM(E50:H51)</f>
        <v>10500000</v>
      </c>
      <c r="F49" s="655"/>
      <c r="G49" s="655"/>
      <c r="H49" s="656"/>
      <c r="I49" s="326">
        <f>I50</f>
        <v>12740600</v>
      </c>
      <c r="J49" s="326">
        <f>J50</f>
        <v>9907319</v>
      </c>
      <c r="K49" s="326">
        <f>K50</f>
        <v>9907319</v>
      </c>
      <c r="L49" s="339">
        <f t="shared" si="2"/>
        <v>1</v>
      </c>
    </row>
    <row r="50" spans="1:12" ht="15" customHeight="1" x14ac:dyDescent="0.25">
      <c r="A50" s="338">
        <v>23</v>
      </c>
      <c r="B50" s="66"/>
      <c r="C50" s="192" t="s">
        <v>280</v>
      </c>
      <c r="D50" s="99"/>
      <c r="E50" s="642">
        <v>10500000</v>
      </c>
      <c r="F50" s="643"/>
      <c r="G50" s="643"/>
      <c r="H50" s="644"/>
      <c r="I50" s="328">
        <v>12740600</v>
      </c>
      <c r="J50" s="328">
        <v>9907319</v>
      </c>
      <c r="K50" s="328">
        <v>9907319</v>
      </c>
      <c r="L50" s="339">
        <f t="shared" si="2"/>
        <v>1</v>
      </c>
    </row>
    <row r="51" spans="1:12" ht="12.75" hidden="1" customHeight="1" x14ac:dyDescent="0.25">
      <c r="A51" s="340">
        <v>48</v>
      </c>
      <c r="B51" s="66"/>
      <c r="C51" s="192" t="s">
        <v>281</v>
      </c>
      <c r="D51" s="99"/>
      <c r="E51" s="642"/>
      <c r="F51" s="643"/>
      <c r="G51" s="643"/>
      <c r="H51" s="644"/>
      <c r="I51" s="326">
        <f>SUM(E51)/1000</f>
        <v>0</v>
      </c>
      <c r="J51" s="328">
        <f>SUM(J42:J45)</f>
        <v>329947058</v>
      </c>
      <c r="K51" s="328"/>
      <c r="L51" s="339">
        <f t="shared" si="2"/>
        <v>0</v>
      </c>
    </row>
    <row r="52" spans="1:12" ht="12.75" hidden="1" customHeight="1" x14ac:dyDescent="0.25">
      <c r="A52" s="338">
        <v>49</v>
      </c>
      <c r="B52" s="66"/>
      <c r="C52" s="188" t="s">
        <v>201</v>
      </c>
      <c r="D52" s="99" t="s">
        <v>214</v>
      </c>
      <c r="E52" s="642"/>
      <c r="F52" s="643"/>
      <c r="G52" s="643"/>
      <c r="H52" s="644"/>
      <c r="I52" s="326">
        <f>SUM(E52)/1000</f>
        <v>0</v>
      </c>
      <c r="J52" s="328"/>
      <c r="K52" s="328"/>
      <c r="L52" s="339" t="e">
        <f t="shared" si="2"/>
        <v>#DIV/0!</v>
      </c>
    </row>
    <row r="53" spans="1:12" ht="12.75" hidden="1" customHeight="1" x14ac:dyDescent="0.25">
      <c r="A53" s="340">
        <v>50</v>
      </c>
      <c r="B53" s="66"/>
      <c r="C53" s="188" t="s">
        <v>202</v>
      </c>
      <c r="D53" s="99" t="s">
        <v>215</v>
      </c>
      <c r="E53" s="642"/>
      <c r="F53" s="643"/>
      <c r="G53" s="643"/>
      <c r="H53" s="644"/>
      <c r="I53" s="326">
        <f>SUM(E53)/1000</f>
        <v>0</v>
      </c>
      <c r="J53" s="328"/>
      <c r="K53" s="328"/>
      <c r="L53" s="339" t="e">
        <f t="shared" si="2"/>
        <v>#DIV/0!</v>
      </c>
    </row>
    <row r="54" spans="1:12" ht="15.75" customHeight="1" x14ac:dyDescent="0.25">
      <c r="A54" s="338">
        <v>24</v>
      </c>
      <c r="B54" s="66"/>
      <c r="C54" s="188" t="s">
        <v>203</v>
      </c>
      <c r="D54" s="186" t="s">
        <v>216</v>
      </c>
      <c r="E54" s="654">
        <f>SUM(E55:H55)</f>
        <v>4000000</v>
      </c>
      <c r="F54" s="655"/>
      <c r="G54" s="655"/>
      <c r="H54" s="656"/>
      <c r="I54" s="326">
        <f>I55</f>
        <v>4168100</v>
      </c>
      <c r="J54" s="326">
        <f>J55</f>
        <v>4450055</v>
      </c>
      <c r="K54" s="326">
        <f>K55</f>
        <v>4450055</v>
      </c>
      <c r="L54" s="339">
        <f t="shared" si="2"/>
        <v>1</v>
      </c>
    </row>
    <row r="55" spans="1:12" ht="15" customHeight="1" x14ac:dyDescent="0.25">
      <c r="A55" s="340">
        <v>25</v>
      </c>
      <c r="B55" s="66"/>
      <c r="C55" s="192" t="s">
        <v>282</v>
      </c>
      <c r="D55" s="99"/>
      <c r="E55" s="642">
        <v>4000000</v>
      </c>
      <c r="F55" s="643"/>
      <c r="G55" s="643"/>
      <c r="H55" s="644"/>
      <c r="I55" s="328">
        <v>4168100</v>
      </c>
      <c r="J55" s="328">
        <v>4450055</v>
      </c>
      <c r="K55" s="328">
        <v>4450055</v>
      </c>
      <c r="L55" s="339">
        <f t="shared" si="2"/>
        <v>1</v>
      </c>
    </row>
    <row r="56" spans="1:12" ht="15.75" customHeight="1" x14ac:dyDescent="0.25">
      <c r="A56" s="338">
        <v>26</v>
      </c>
      <c r="B56" s="66"/>
      <c r="C56" s="188" t="s">
        <v>204</v>
      </c>
      <c r="D56" s="186" t="s">
        <v>217</v>
      </c>
      <c r="E56" s="654">
        <f>SUM(E57:H58)</f>
        <v>800000</v>
      </c>
      <c r="F56" s="655"/>
      <c r="G56" s="655"/>
      <c r="H56" s="656"/>
      <c r="I56" s="326">
        <f>I57+I58</f>
        <v>804300</v>
      </c>
      <c r="J56" s="326">
        <f>J57+J58</f>
        <v>614748</v>
      </c>
      <c r="K56" s="326">
        <f>K57+K58</f>
        <v>614748</v>
      </c>
      <c r="L56" s="339">
        <f t="shared" si="2"/>
        <v>1</v>
      </c>
    </row>
    <row r="57" spans="1:12" ht="15" customHeight="1" x14ac:dyDescent="0.25">
      <c r="A57" s="340">
        <v>27</v>
      </c>
      <c r="B57" s="66"/>
      <c r="C57" s="188" t="s">
        <v>283</v>
      </c>
      <c r="D57" s="99"/>
      <c r="E57" s="642">
        <v>200000</v>
      </c>
      <c r="F57" s="643"/>
      <c r="G57" s="643"/>
      <c r="H57" s="644"/>
      <c r="I57" s="328">
        <v>432630</v>
      </c>
      <c r="J57" s="328">
        <v>345400</v>
      </c>
      <c r="K57" s="328">
        <v>345400</v>
      </c>
      <c r="L57" s="339">
        <f t="shared" si="2"/>
        <v>1</v>
      </c>
    </row>
    <row r="58" spans="1:12" ht="15" customHeight="1" x14ac:dyDescent="0.25">
      <c r="A58" s="338">
        <v>28</v>
      </c>
      <c r="B58" s="66"/>
      <c r="C58" s="188" t="s">
        <v>284</v>
      </c>
      <c r="D58" s="99"/>
      <c r="E58" s="642">
        <v>600000</v>
      </c>
      <c r="F58" s="643"/>
      <c r="G58" s="643"/>
      <c r="H58" s="644"/>
      <c r="I58" s="328">
        <v>371670</v>
      </c>
      <c r="J58" s="328">
        <v>269348</v>
      </c>
      <c r="K58" s="328">
        <v>269348</v>
      </c>
      <c r="L58" s="339"/>
    </row>
    <row r="59" spans="1:12" ht="15.75" customHeight="1" x14ac:dyDescent="0.25">
      <c r="A59" s="340">
        <v>29</v>
      </c>
      <c r="B59" s="650" t="s">
        <v>320</v>
      </c>
      <c r="C59" s="651"/>
      <c r="D59" s="186" t="s">
        <v>209</v>
      </c>
      <c r="E59" s="654">
        <f>SUM(E49+E52+E53+E54+E56)</f>
        <v>15300000</v>
      </c>
      <c r="F59" s="655"/>
      <c r="G59" s="655"/>
      <c r="H59" s="656"/>
      <c r="I59" s="326">
        <f>I49+I54+I56</f>
        <v>17713000</v>
      </c>
      <c r="J59" s="326">
        <f>J49+J54+J56</f>
        <v>14972122</v>
      </c>
      <c r="K59" s="326">
        <f>K49+K54+K56</f>
        <v>14972122</v>
      </c>
      <c r="L59" s="339">
        <f t="shared" si="2"/>
        <v>1</v>
      </c>
    </row>
    <row r="60" spans="1:12" ht="15.75" customHeight="1" x14ac:dyDescent="0.25">
      <c r="A60" s="338">
        <v>30</v>
      </c>
      <c r="B60" s="652" t="s">
        <v>311</v>
      </c>
      <c r="C60" s="653"/>
      <c r="D60" s="194" t="s">
        <v>208</v>
      </c>
      <c r="E60" s="642" t="e">
        <f>SUM(E40+E41+E44+E46+E59+#REF!)</f>
        <v>#REF!</v>
      </c>
      <c r="F60" s="643"/>
      <c r="G60" s="643"/>
      <c r="H60" s="644"/>
      <c r="I60" s="326">
        <f>I46+I59</f>
        <v>22783400</v>
      </c>
      <c r="J60" s="326">
        <f>J46+J59</f>
        <v>20747175</v>
      </c>
      <c r="K60" s="326">
        <f>K46+K59</f>
        <v>20747175</v>
      </c>
      <c r="L60" s="339">
        <f t="shared" si="2"/>
        <v>1</v>
      </c>
    </row>
    <row r="61" spans="1:12" ht="12.75" hidden="1" customHeight="1" x14ac:dyDescent="0.25">
      <c r="A61" s="340">
        <v>58</v>
      </c>
      <c r="B61" s="66"/>
      <c r="C61" s="187" t="s">
        <v>219</v>
      </c>
      <c r="D61" s="99" t="s">
        <v>227</v>
      </c>
      <c r="E61" s="642"/>
      <c r="F61" s="643"/>
      <c r="G61" s="643"/>
      <c r="H61" s="644"/>
      <c r="I61" s="326">
        <f>SUM(E61)/1000</f>
        <v>0</v>
      </c>
      <c r="J61" s="328"/>
      <c r="K61" s="329"/>
      <c r="L61" s="339" t="e">
        <f t="shared" si="2"/>
        <v>#DIV/0!</v>
      </c>
    </row>
    <row r="62" spans="1:12" ht="15.75" customHeight="1" x14ac:dyDescent="0.25">
      <c r="A62" s="338">
        <v>31</v>
      </c>
      <c r="B62" s="66"/>
      <c r="C62" s="187" t="s">
        <v>220</v>
      </c>
      <c r="D62" s="186" t="s">
        <v>228</v>
      </c>
      <c r="E62" s="654">
        <v>1966000</v>
      </c>
      <c r="F62" s="655"/>
      <c r="G62" s="655"/>
      <c r="H62" s="656"/>
      <c r="I62" s="326">
        <v>1298000</v>
      </c>
      <c r="J62" s="327">
        <v>706100</v>
      </c>
      <c r="K62" s="327">
        <v>706100</v>
      </c>
      <c r="L62" s="339">
        <f t="shared" si="2"/>
        <v>1</v>
      </c>
    </row>
    <row r="63" spans="1:12" ht="15.75" customHeight="1" x14ac:dyDescent="0.25">
      <c r="A63" s="340">
        <v>32</v>
      </c>
      <c r="B63" s="66"/>
      <c r="C63" s="187" t="s">
        <v>1094</v>
      </c>
      <c r="D63" s="186" t="s">
        <v>1095</v>
      </c>
      <c r="E63" s="109"/>
      <c r="F63" s="258"/>
      <c r="G63" s="258"/>
      <c r="H63" s="259"/>
      <c r="I63" s="326">
        <v>2223300</v>
      </c>
      <c r="J63" s="327">
        <v>2822731</v>
      </c>
      <c r="K63" s="327">
        <v>2822731</v>
      </c>
      <c r="L63" s="339">
        <f t="shared" si="2"/>
        <v>1</v>
      </c>
    </row>
    <row r="64" spans="1:12" ht="15.75" customHeight="1" x14ac:dyDescent="0.25">
      <c r="A64" s="338">
        <v>33</v>
      </c>
      <c r="B64" s="66"/>
      <c r="C64" s="187" t="s">
        <v>221</v>
      </c>
      <c r="D64" s="186" t="s">
        <v>229</v>
      </c>
      <c r="E64" s="654" t="e">
        <f>SUM(#REF!)</f>
        <v>#REF!</v>
      </c>
      <c r="F64" s="655"/>
      <c r="G64" s="655"/>
      <c r="H64" s="656"/>
      <c r="I64" s="326">
        <v>4074500</v>
      </c>
      <c r="J64" s="327">
        <v>2148198</v>
      </c>
      <c r="K64" s="327">
        <v>2148198</v>
      </c>
      <c r="L64" s="339">
        <f t="shared" si="2"/>
        <v>1</v>
      </c>
    </row>
    <row r="65" spans="1:12" ht="15.75" customHeight="1" x14ac:dyDescent="0.25">
      <c r="A65" s="340">
        <v>34</v>
      </c>
      <c r="B65" s="66"/>
      <c r="C65" s="187" t="s">
        <v>862</v>
      </c>
      <c r="D65" s="186" t="s">
        <v>230</v>
      </c>
      <c r="E65" s="654" t="e">
        <f>SUM(#REF!)</f>
        <v>#REF!</v>
      </c>
      <c r="F65" s="655"/>
      <c r="G65" s="655"/>
      <c r="H65" s="656"/>
      <c r="I65" s="326">
        <v>11337500</v>
      </c>
      <c r="J65" s="327">
        <v>11500355</v>
      </c>
      <c r="K65" s="327">
        <v>11500355</v>
      </c>
      <c r="L65" s="339">
        <f t="shared" si="2"/>
        <v>1</v>
      </c>
    </row>
    <row r="66" spans="1:12" ht="12.75" hidden="1" customHeight="1" x14ac:dyDescent="0.25">
      <c r="A66" s="338">
        <v>63</v>
      </c>
      <c r="B66" s="66"/>
      <c r="C66" s="187" t="s">
        <v>222</v>
      </c>
      <c r="D66" s="99" t="s">
        <v>231</v>
      </c>
      <c r="E66" s="642"/>
      <c r="F66" s="643"/>
      <c r="G66" s="643"/>
      <c r="H66" s="644"/>
      <c r="I66" s="326">
        <f>SUM(E66)/1000</f>
        <v>0</v>
      </c>
      <c r="J66" s="328"/>
      <c r="K66" s="328"/>
      <c r="L66" s="339" t="e">
        <f t="shared" si="2"/>
        <v>#DIV/0!</v>
      </c>
    </row>
    <row r="67" spans="1:12" ht="12.75" hidden="1" customHeight="1" x14ac:dyDescent="0.25">
      <c r="A67" s="340">
        <v>64</v>
      </c>
      <c r="B67" s="66"/>
      <c r="C67" s="187" t="s">
        <v>223</v>
      </c>
      <c r="D67" s="99" t="s">
        <v>232</v>
      </c>
      <c r="E67" s="642"/>
      <c r="F67" s="643"/>
      <c r="G67" s="643"/>
      <c r="H67" s="644"/>
      <c r="I67" s="326">
        <f>SUM(E67)/1000</f>
        <v>0</v>
      </c>
      <c r="J67" s="328"/>
      <c r="K67" s="328"/>
      <c r="L67" s="339" t="e">
        <f t="shared" si="2"/>
        <v>#DIV/0!</v>
      </c>
    </row>
    <row r="68" spans="1:12" ht="12.75" hidden="1" customHeight="1" x14ac:dyDescent="0.25">
      <c r="A68" s="338">
        <v>65</v>
      </c>
      <c r="B68" s="66"/>
      <c r="C68" s="187" t="s">
        <v>224</v>
      </c>
      <c r="D68" s="99" t="s">
        <v>233</v>
      </c>
      <c r="E68" s="642"/>
      <c r="F68" s="643"/>
      <c r="G68" s="643"/>
      <c r="H68" s="644"/>
      <c r="I68" s="326">
        <f>SUM(E68)/1000</f>
        <v>0</v>
      </c>
      <c r="J68" s="328"/>
      <c r="K68" s="328"/>
      <c r="L68" s="339" t="e">
        <f t="shared" si="2"/>
        <v>#DIV/0!</v>
      </c>
    </row>
    <row r="69" spans="1:12" ht="12.75" customHeight="1" x14ac:dyDescent="0.25">
      <c r="A69" s="340">
        <v>35</v>
      </c>
      <c r="B69" s="66"/>
      <c r="C69" s="187" t="s">
        <v>1004</v>
      </c>
      <c r="D69" s="194" t="s">
        <v>1005</v>
      </c>
      <c r="E69" s="108"/>
      <c r="F69" s="184"/>
      <c r="G69" s="184"/>
      <c r="H69" s="185"/>
      <c r="I69" s="326">
        <v>2125000</v>
      </c>
      <c r="J69" s="327">
        <v>1912500</v>
      </c>
      <c r="K69" s="327">
        <v>1912500</v>
      </c>
      <c r="L69" s="339">
        <f>SUM(K69/J69)</f>
        <v>1</v>
      </c>
    </row>
    <row r="70" spans="1:12" ht="15.75" customHeight="1" x14ac:dyDescent="0.25">
      <c r="A70" s="338">
        <v>36</v>
      </c>
      <c r="B70" s="66"/>
      <c r="C70" s="187" t="s">
        <v>225</v>
      </c>
      <c r="D70" s="186" t="s">
        <v>234</v>
      </c>
      <c r="E70" s="654">
        <v>1200000</v>
      </c>
      <c r="F70" s="655"/>
      <c r="G70" s="655"/>
      <c r="H70" s="656"/>
      <c r="I70" s="326"/>
      <c r="J70" s="327">
        <v>997</v>
      </c>
      <c r="K70" s="327">
        <v>997</v>
      </c>
      <c r="L70" s="339">
        <f t="shared" si="2"/>
        <v>1</v>
      </c>
    </row>
    <row r="71" spans="1:12" ht="15.75" customHeight="1" x14ac:dyDescent="0.25">
      <c r="A71" s="340">
        <v>37</v>
      </c>
      <c r="B71" s="66"/>
      <c r="C71" s="187" t="s">
        <v>226</v>
      </c>
      <c r="D71" s="99" t="s">
        <v>235</v>
      </c>
      <c r="E71" s="642"/>
      <c r="F71" s="643"/>
      <c r="G71" s="643"/>
      <c r="H71" s="644"/>
      <c r="I71" s="326">
        <f>SUM(E71)/1000</f>
        <v>0</v>
      </c>
      <c r="J71" s="327">
        <v>128027</v>
      </c>
      <c r="K71" s="327">
        <v>128027</v>
      </c>
      <c r="L71" s="339">
        <f t="shared" si="2"/>
        <v>1</v>
      </c>
    </row>
    <row r="72" spans="1:12" ht="26.25" customHeight="1" x14ac:dyDescent="0.25">
      <c r="A72" s="338">
        <v>38</v>
      </c>
      <c r="B72" s="657" t="s">
        <v>310</v>
      </c>
      <c r="C72" s="658"/>
      <c r="D72" s="99" t="s">
        <v>236</v>
      </c>
      <c r="E72" s="642" t="e">
        <f>SUM(E61+E62+#REF!+E64+E65+E66+E67+E68+E70+E71)</f>
        <v>#REF!</v>
      </c>
      <c r="F72" s="643"/>
      <c r="G72" s="643"/>
      <c r="H72" s="644"/>
      <c r="I72" s="326">
        <f>SUM(I62:I71)</f>
        <v>21058300</v>
      </c>
      <c r="J72" s="326">
        <f>SUM(J62:J71)</f>
        <v>19218908</v>
      </c>
      <c r="K72" s="326">
        <f>SUM(K62:K71)</f>
        <v>19218908</v>
      </c>
      <c r="L72" s="339">
        <f t="shared" si="2"/>
        <v>1</v>
      </c>
    </row>
    <row r="73" spans="1:12" ht="18" hidden="1" customHeight="1" x14ac:dyDescent="0.25">
      <c r="A73" s="340">
        <v>70</v>
      </c>
      <c r="B73" s="66"/>
      <c r="C73" s="187" t="s">
        <v>237</v>
      </c>
      <c r="D73" s="99" t="s">
        <v>242</v>
      </c>
      <c r="E73" s="642"/>
      <c r="F73" s="643"/>
      <c r="G73" s="643"/>
      <c r="H73" s="644"/>
      <c r="I73" s="326">
        <f>SUM(E73)/1000</f>
        <v>0</v>
      </c>
      <c r="J73" s="328"/>
      <c r="K73" s="329"/>
      <c r="L73" s="339" t="e">
        <f t="shared" si="2"/>
        <v>#DIV/0!</v>
      </c>
    </row>
    <row r="74" spans="1:12" ht="18" hidden="1" customHeight="1" x14ac:dyDescent="0.25">
      <c r="A74" s="338">
        <v>71</v>
      </c>
      <c r="B74" s="66"/>
      <c r="C74" s="187" t="s">
        <v>238</v>
      </c>
      <c r="D74" s="99" t="s">
        <v>243</v>
      </c>
      <c r="E74" s="642"/>
      <c r="F74" s="643"/>
      <c r="G74" s="643"/>
      <c r="H74" s="644"/>
      <c r="I74" s="326">
        <f>SUM(E74)/1000</f>
        <v>0</v>
      </c>
      <c r="J74" s="328"/>
      <c r="K74" s="329"/>
      <c r="L74" s="339" t="e">
        <f t="shared" si="2"/>
        <v>#DIV/0!</v>
      </c>
    </row>
    <row r="75" spans="1:12" ht="18" hidden="1" customHeight="1" x14ac:dyDescent="0.25">
      <c r="A75" s="340">
        <v>72</v>
      </c>
      <c r="B75" s="66"/>
      <c r="C75" s="187" t="s">
        <v>239</v>
      </c>
      <c r="D75" s="99" t="s">
        <v>244</v>
      </c>
      <c r="E75" s="642"/>
      <c r="F75" s="643"/>
      <c r="G75" s="643"/>
      <c r="H75" s="644"/>
      <c r="I75" s="326">
        <f>SUM(E75)/1000</f>
        <v>0</v>
      </c>
      <c r="J75" s="328"/>
      <c r="K75" s="329"/>
      <c r="L75" s="339" t="e">
        <f t="shared" si="2"/>
        <v>#DIV/0!</v>
      </c>
    </row>
    <row r="76" spans="1:12" ht="18" hidden="1" customHeight="1" x14ac:dyDescent="0.25">
      <c r="A76" s="338">
        <v>73</v>
      </c>
      <c r="B76" s="66"/>
      <c r="C76" s="187" t="s">
        <v>240</v>
      </c>
      <c r="D76" s="99" t="s">
        <v>245</v>
      </c>
      <c r="E76" s="642"/>
      <c r="F76" s="643"/>
      <c r="G76" s="643"/>
      <c r="H76" s="644"/>
      <c r="I76" s="326">
        <f>SUM(E76)/1000</f>
        <v>0</v>
      </c>
      <c r="J76" s="328"/>
      <c r="K76" s="329"/>
      <c r="L76" s="339" t="e">
        <f t="shared" si="2"/>
        <v>#DIV/0!</v>
      </c>
    </row>
    <row r="77" spans="1:12" ht="18" hidden="1" customHeight="1" x14ac:dyDescent="0.25">
      <c r="A77" s="340">
        <v>74</v>
      </c>
      <c r="B77" s="66"/>
      <c r="C77" s="187" t="s">
        <v>241</v>
      </c>
      <c r="D77" s="99" t="s">
        <v>246</v>
      </c>
      <c r="E77" s="642"/>
      <c r="F77" s="643"/>
      <c r="G77" s="643"/>
      <c r="H77" s="644"/>
      <c r="I77" s="326">
        <f>SUM(E77)/1000</f>
        <v>0</v>
      </c>
      <c r="J77" s="328"/>
      <c r="K77" s="329"/>
      <c r="L77" s="339" t="e">
        <f t="shared" si="2"/>
        <v>#DIV/0!</v>
      </c>
    </row>
    <row r="78" spans="1:12" ht="26.25" customHeight="1" x14ac:dyDescent="0.25">
      <c r="A78" s="338">
        <v>39</v>
      </c>
      <c r="B78" s="652" t="s">
        <v>313</v>
      </c>
      <c r="C78" s="653"/>
      <c r="D78" s="99" t="s">
        <v>247</v>
      </c>
      <c r="E78" s="642">
        <f>SUM(E73:H77)</f>
        <v>0</v>
      </c>
      <c r="F78" s="643"/>
      <c r="G78" s="643"/>
      <c r="H78" s="644"/>
      <c r="I78" s="327">
        <v>609840</v>
      </c>
      <c r="J78" s="327">
        <v>1943165</v>
      </c>
      <c r="K78" s="327">
        <v>1943165</v>
      </c>
      <c r="L78" s="339">
        <f t="shared" si="2"/>
        <v>1</v>
      </c>
    </row>
    <row r="79" spans="1:12" ht="18" hidden="1" customHeight="1" x14ac:dyDescent="0.25">
      <c r="A79" s="340">
        <v>76</v>
      </c>
      <c r="B79" s="66"/>
      <c r="C79" s="187" t="s">
        <v>248</v>
      </c>
      <c r="D79" s="99" t="s">
        <v>251</v>
      </c>
      <c r="E79" s="642"/>
      <c r="F79" s="643"/>
      <c r="G79" s="643"/>
      <c r="H79" s="644"/>
      <c r="I79" s="327">
        <f>SUM(E79)/1000</f>
        <v>0</v>
      </c>
      <c r="J79" s="327"/>
      <c r="K79" s="327"/>
      <c r="L79" s="339" t="e">
        <f t="shared" si="2"/>
        <v>#DIV/0!</v>
      </c>
    </row>
    <row r="80" spans="1:12" ht="18" hidden="1" customHeight="1" x14ac:dyDescent="0.25">
      <c r="A80" s="338">
        <v>77</v>
      </c>
      <c r="B80" s="66"/>
      <c r="C80" s="188" t="s">
        <v>249</v>
      </c>
      <c r="D80" s="99" t="s">
        <v>252</v>
      </c>
      <c r="E80" s="642"/>
      <c r="F80" s="643"/>
      <c r="G80" s="643"/>
      <c r="H80" s="644"/>
      <c r="I80" s="327">
        <f>SUM(E80)/1000</f>
        <v>0</v>
      </c>
      <c r="J80" s="327"/>
      <c r="K80" s="327"/>
      <c r="L80" s="339" t="e">
        <f t="shared" si="2"/>
        <v>#DIV/0!</v>
      </c>
    </row>
    <row r="81" spans="1:12" ht="15.75" hidden="1" customHeight="1" x14ac:dyDescent="0.25">
      <c r="A81" s="340">
        <v>78</v>
      </c>
      <c r="B81" s="66"/>
      <c r="C81" s="187" t="s">
        <v>250</v>
      </c>
      <c r="D81" s="99" t="s">
        <v>253</v>
      </c>
      <c r="E81" s="642"/>
      <c r="F81" s="643"/>
      <c r="G81" s="643"/>
      <c r="H81" s="644"/>
      <c r="I81" s="327">
        <f>SUM(E81)/1000</f>
        <v>0</v>
      </c>
      <c r="J81" s="327"/>
      <c r="K81" s="327"/>
      <c r="L81" s="339" t="e">
        <f t="shared" si="2"/>
        <v>#DIV/0!</v>
      </c>
    </row>
    <row r="82" spans="1:12" ht="15.75" hidden="1" customHeight="1" x14ac:dyDescent="0.25">
      <c r="A82" s="338">
        <v>79</v>
      </c>
      <c r="B82" s="652" t="s">
        <v>312</v>
      </c>
      <c r="C82" s="653"/>
      <c r="D82" s="99" t="s">
        <v>254</v>
      </c>
      <c r="E82" s="642">
        <f>SUM(E79:H81)</f>
        <v>0</v>
      </c>
      <c r="F82" s="643"/>
      <c r="G82" s="643"/>
      <c r="H82" s="644"/>
      <c r="I82" s="327">
        <v>0</v>
      </c>
      <c r="J82" s="327"/>
      <c r="K82" s="327"/>
      <c r="L82" s="339" t="e">
        <f t="shared" si="2"/>
        <v>#DIV/0!</v>
      </c>
    </row>
    <row r="83" spans="1:12" ht="18" hidden="1" customHeight="1" x14ac:dyDescent="0.25">
      <c r="A83" s="340">
        <v>80</v>
      </c>
      <c r="B83" s="66"/>
      <c r="C83" s="187" t="s">
        <v>255</v>
      </c>
      <c r="D83" s="99" t="s">
        <v>258</v>
      </c>
      <c r="E83" s="642"/>
      <c r="F83" s="643"/>
      <c r="G83" s="643"/>
      <c r="H83" s="644"/>
      <c r="I83" s="327">
        <f>SUM(E83)/1000</f>
        <v>0</v>
      </c>
      <c r="J83" s="327"/>
      <c r="K83" s="327"/>
      <c r="L83" s="339" t="e">
        <f t="shared" si="2"/>
        <v>#DIV/0!</v>
      </c>
    </row>
    <row r="84" spans="1:12" ht="18" hidden="1" customHeight="1" x14ac:dyDescent="0.25">
      <c r="A84" s="338">
        <v>81</v>
      </c>
      <c r="B84" s="66"/>
      <c r="C84" s="188" t="s">
        <v>256</v>
      </c>
      <c r="D84" s="99" t="s">
        <v>259</v>
      </c>
      <c r="E84" s="642"/>
      <c r="F84" s="643"/>
      <c r="G84" s="643"/>
      <c r="H84" s="644"/>
      <c r="I84" s="327">
        <f>SUM(E84)/1000</f>
        <v>0</v>
      </c>
      <c r="J84" s="327"/>
      <c r="K84" s="327"/>
      <c r="L84" s="339" t="e">
        <f t="shared" si="2"/>
        <v>#DIV/0!</v>
      </c>
    </row>
    <row r="85" spans="1:12" ht="18" hidden="1" customHeight="1" x14ac:dyDescent="0.25">
      <c r="A85" s="340">
        <v>82</v>
      </c>
      <c r="B85" s="66"/>
      <c r="C85" s="187" t="s">
        <v>257</v>
      </c>
      <c r="D85" s="99" t="s">
        <v>260</v>
      </c>
      <c r="E85" s="642"/>
      <c r="F85" s="643"/>
      <c r="G85" s="643"/>
      <c r="H85" s="644"/>
      <c r="I85" s="327">
        <f>SUM(E85)/1000</f>
        <v>0</v>
      </c>
      <c r="J85" s="327"/>
      <c r="K85" s="327"/>
      <c r="L85" s="339" t="e">
        <f t="shared" si="2"/>
        <v>#DIV/0!</v>
      </c>
    </row>
    <row r="86" spans="1:12" ht="26.25" hidden="1" customHeight="1" x14ac:dyDescent="0.25">
      <c r="A86" s="338">
        <v>83</v>
      </c>
      <c r="B86" s="652" t="s">
        <v>314</v>
      </c>
      <c r="C86" s="653"/>
      <c r="D86" s="99" t="s">
        <v>261</v>
      </c>
      <c r="E86" s="642">
        <v>0</v>
      </c>
      <c r="F86" s="643"/>
      <c r="G86" s="643"/>
      <c r="H86" s="644"/>
      <c r="I86" s="327">
        <f>SUM(E86)/1000</f>
        <v>0</v>
      </c>
      <c r="J86" s="327">
        <v>0</v>
      </c>
      <c r="K86" s="327">
        <v>0</v>
      </c>
      <c r="L86" s="339" t="e">
        <f t="shared" si="2"/>
        <v>#DIV/0!</v>
      </c>
    </row>
    <row r="87" spans="1:12" ht="26.25" customHeight="1" x14ac:dyDescent="0.25">
      <c r="A87" s="340">
        <v>40</v>
      </c>
      <c r="B87" s="652" t="s">
        <v>1097</v>
      </c>
      <c r="C87" s="653"/>
      <c r="D87" s="99" t="s">
        <v>254</v>
      </c>
      <c r="E87" s="108"/>
      <c r="F87" s="184"/>
      <c r="G87" s="184"/>
      <c r="H87" s="185"/>
      <c r="I87" s="327"/>
      <c r="J87" s="327">
        <v>4998258</v>
      </c>
      <c r="K87" s="327">
        <v>2732800</v>
      </c>
      <c r="L87" s="386">
        <f t="shared" si="2"/>
        <v>0.54675048786997393</v>
      </c>
    </row>
    <row r="88" spans="1:12" ht="26.25" customHeight="1" x14ac:dyDescent="0.25">
      <c r="A88" s="338">
        <v>41</v>
      </c>
      <c r="B88" s="652" t="s">
        <v>1006</v>
      </c>
      <c r="C88" s="653"/>
      <c r="D88" s="99"/>
      <c r="E88" s="108"/>
      <c r="F88" s="184"/>
      <c r="G88" s="184"/>
      <c r="H88" s="185"/>
      <c r="I88" s="327"/>
      <c r="J88" s="327"/>
      <c r="K88" s="327"/>
      <c r="L88" s="339"/>
    </row>
    <row r="89" spans="1:12" ht="27" customHeight="1" x14ac:dyDescent="0.25">
      <c r="A89" s="340">
        <v>42</v>
      </c>
      <c r="B89" s="664" t="s">
        <v>303</v>
      </c>
      <c r="C89" s="665"/>
      <c r="D89" s="186" t="s">
        <v>262</v>
      </c>
      <c r="E89" s="654" t="e">
        <f>SUM(E31+E37+E60+E72+E78+E82+E86)</f>
        <v>#REF!</v>
      </c>
      <c r="F89" s="655"/>
      <c r="G89" s="655"/>
      <c r="H89" s="656"/>
      <c r="I89" s="326">
        <f>SUM(I31+I37+I60+I72+I78+I82+I86)</f>
        <v>189667280</v>
      </c>
      <c r="J89" s="326">
        <f>SUM(J31+J37+J60+J72+J78+J82+J86+J87+J88+J45)</f>
        <v>367580081</v>
      </c>
      <c r="K89" s="326">
        <f>SUM(K31+K37+K60+K72+K78+K82+K86+K87+K88+K45)</f>
        <v>363864623</v>
      </c>
      <c r="L89" s="386">
        <f t="shared" si="2"/>
        <v>0.98989211278834233</v>
      </c>
    </row>
    <row r="90" spans="1:12" ht="27" customHeight="1" x14ac:dyDescent="0.25">
      <c r="A90" s="338">
        <v>43</v>
      </c>
      <c r="B90" s="679" t="s">
        <v>1007</v>
      </c>
      <c r="C90" s="680"/>
      <c r="D90" s="186" t="s">
        <v>1008</v>
      </c>
      <c r="E90" s="109"/>
      <c r="F90" s="258"/>
      <c r="G90" s="258"/>
      <c r="H90" s="259"/>
      <c r="I90" s="326">
        <v>85000000</v>
      </c>
      <c r="J90" s="326">
        <v>85000000</v>
      </c>
      <c r="K90" s="326">
        <v>85000000</v>
      </c>
      <c r="L90" s="339">
        <f t="shared" si="2"/>
        <v>1</v>
      </c>
    </row>
    <row r="91" spans="1:12" ht="22.5" customHeight="1" x14ac:dyDescent="0.25">
      <c r="A91" s="340">
        <v>44</v>
      </c>
      <c r="B91" s="657" t="s">
        <v>294</v>
      </c>
      <c r="C91" s="658"/>
      <c r="D91" s="99" t="s">
        <v>295</v>
      </c>
      <c r="E91" s="642">
        <v>68322745</v>
      </c>
      <c r="F91" s="643"/>
      <c r="G91" s="643"/>
      <c r="H91" s="644"/>
      <c r="I91" s="326"/>
      <c r="J91" s="328">
        <v>34722256</v>
      </c>
      <c r="K91" s="328">
        <v>34722256</v>
      </c>
      <c r="L91" s="339">
        <f t="shared" si="2"/>
        <v>1</v>
      </c>
    </row>
    <row r="92" spans="1:12" ht="22.5" customHeight="1" x14ac:dyDescent="0.25">
      <c r="A92" s="338">
        <v>45</v>
      </c>
      <c r="B92" s="657" t="s">
        <v>1096</v>
      </c>
      <c r="C92" s="658"/>
      <c r="D92" s="99" t="s">
        <v>368</v>
      </c>
      <c r="E92" s="642"/>
      <c r="F92" s="643"/>
      <c r="G92" s="643"/>
      <c r="H92" s="644"/>
      <c r="I92" s="326">
        <v>0</v>
      </c>
      <c r="J92" s="328">
        <v>6818926</v>
      </c>
      <c r="K92" s="328">
        <v>6818926</v>
      </c>
      <c r="L92" s="339">
        <f t="shared" si="2"/>
        <v>1</v>
      </c>
    </row>
    <row r="93" spans="1:12" ht="24.75" customHeight="1" x14ac:dyDescent="0.25">
      <c r="A93" s="340">
        <v>46</v>
      </c>
      <c r="B93" s="664" t="s">
        <v>304</v>
      </c>
      <c r="C93" s="665"/>
      <c r="D93" s="186" t="s">
        <v>296</v>
      </c>
      <c r="E93" s="654">
        <v>68322746</v>
      </c>
      <c r="F93" s="655"/>
      <c r="G93" s="655"/>
      <c r="H93" s="656"/>
      <c r="I93" s="326">
        <f>SUM(I90:I92)</f>
        <v>85000000</v>
      </c>
      <c r="J93" s="326">
        <f>SUM(J90:J92)</f>
        <v>126541182</v>
      </c>
      <c r="K93" s="326">
        <f>SUM(K90:K92)</f>
        <v>126541182</v>
      </c>
      <c r="L93" s="339">
        <f t="shared" si="2"/>
        <v>1</v>
      </c>
    </row>
    <row r="94" spans="1:12" ht="24.75" customHeight="1" thickBot="1" x14ac:dyDescent="0.3">
      <c r="A94" s="338">
        <v>47</v>
      </c>
      <c r="B94" s="662" t="s">
        <v>305</v>
      </c>
      <c r="C94" s="663"/>
      <c r="D94" s="343" t="s">
        <v>2</v>
      </c>
      <c r="E94" s="659" t="e">
        <f>SUM(E89+E93)</f>
        <v>#REF!</v>
      </c>
      <c r="F94" s="660"/>
      <c r="G94" s="660"/>
      <c r="H94" s="661"/>
      <c r="I94" s="344">
        <f>SUM(I89+I93)</f>
        <v>274667280</v>
      </c>
      <c r="J94" s="344">
        <f>SUM(J89+J93)</f>
        <v>494121263</v>
      </c>
      <c r="K94" s="344">
        <f>SUM(K89+K93)</f>
        <v>490405805</v>
      </c>
      <c r="L94" s="345">
        <f t="shared" si="2"/>
        <v>0.99248067574052157</v>
      </c>
    </row>
  </sheetData>
  <mergeCells count="124">
    <mergeCell ref="E3:H3"/>
    <mergeCell ref="B3:C3"/>
    <mergeCell ref="E2:H2"/>
    <mergeCell ref="B2:C2"/>
    <mergeCell ref="A1:L1"/>
    <mergeCell ref="B90:C90"/>
    <mergeCell ref="E9:H9"/>
    <mergeCell ref="E8:H8"/>
    <mergeCell ref="E7:H7"/>
    <mergeCell ref="E6:H6"/>
    <mergeCell ref="E5:H5"/>
    <mergeCell ref="E4:H4"/>
    <mergeCell ref="E12:H12"/>
    <mergeCell ref="B12:C12"/>
    <mergeCell ref="E11:H11"/>
    <mergeCell ref="B11:C11"/>
    <mergeCell ref="E10:H10"/>
    <mergeCell ref="B10:C10"/>
    <mergeCell ref="E15:H15"/>
    <mergeCell ref="B15:C15"/>
    <mergeCell ref="E14:H14"/>
    <mergeCell ref="B14:C14"/>
    <mergeCell ref="E13:H13"/>
    <mergeCell ref="B13:C13"/>
    <mergeCell ref="E18:H18"/>
    <mergeCell ref="B18:C18"/>
    <mergeCell ref="E17:H17"/>
    <mergeCell ref="B17:C17"/>
    <mergeCell ref="E16:H16"/>
    <mergeCell ref="B16:C16"/>
    <mergeCell ref="E22:H22"/>
    <mergeCell ref="B22:C22"/>
    <mergeCell ref="E20:H20"/>
    <mergeCell ref="B20:C20"/>
    <mergeCell ref="E19:H19"/>
    <mergeCell ref="B19:C19"/>
    <mergeCell ref="E25:H25"/>
    <mergeCell ref="B25:C25"/>
    <mergeCell ref="E24:H24"/>
    <mergeCell ref="B24:C24"/>
    <mergeCell ref="E23:H23"/>
    <mergeCell ref="B23:C23"/>
    <mergeCell ref="B45:C45"/>
    <mergeCell ref="B46:C46"/>
    <mergeCell ref="B92:C92"/>
    <mergeCell ref="E92:H92"/>
    <mergeCell ref="B59:C59"/>
    <mergeCell ref="B78:C78"/>
    <mergeCell ref="B89:C89"/>
    <mergeCell ref="B88:C88"/>
    <mergeCell ref="B87:C87"/>
    <mergeCell ref="B86:C86"/>
    <mergeCell ref="B82:C82"/>
    <mergeCell ref="B91:C91"/>
    <mergeCell ref="E94:H94"/>
    <mergeCell ref="B94:C94"/>
    <mergeCell ref="E93:H93"/>
    <mergeCell ref="B93:C93"/>
    <mergeCell ref="E91:H91"/>
    <mergeCell ref="E89:H89"/>
    <mergeCell ref="E86:H86"/>
    <mergeCell ref="E85:H85"/>
    <mergeCell ref="E84:H84"/>
    <mergeCell ref="E83:H83"/>
    <mergeCell ref="E82:H82"/>
    <mergeCell ref="E81:H81"/>
    <mergeCell ref="E80:H80"/>
    <mergeCell ref="E79:H79"/>
    <mergeCell ref="E78:H78"/>
    <mergeCell ref="E77:H77"/>
    <mergeCell ref="E76:H76"/>
    <mergeCell ref="E75:H75"/>
    <mergeCell ref="E74:H74"/>
    <mergeCell ref="E73:H73"/>
    <mergeCell ref="E72:H72"/>
    <mergeCell ref="B72:C72"/>
    <mergeCell ref="E71:H71"/>
    <mergeCell ref="E70:H70"/>
    <mergeCell ref="E68:H68"/>
    <mergeCell ref="E67:H67"/>
    <mergeCell ref="E66:H66"/>
    <mergeCell ref="E65:H65"/>
    <mergeCell ref="E64:H64"/>
    <mergeCell ref="E62:H62"/>
    <mergeCell ref="E61:H61"/>
    <mergeCell ref="E60:H60"/>
    <mergeCell ref="B60:C60"/>
    <mergeCell ref="E59:H59"/>
    <mergeCell ref="E58:H58"/>
    <mergeCell ref="E57:H57"/>
    <mergeCell ref="E56:H56"/>
    <mergeCell ref="E55:H55"/>
    <mergeCell ref="E54:H54"/>
    <mergeCell ref="E53:H53"/>
    <mergeCell ref="E52:H52"/>
    <mergeCell ref="E51:H51"/>
    <mergeCell ref="E50:H50"/>
    <mergeCell ref="E49:H49"/>
    <mergeCell ref="E48:H48"/>
    <mergeCell ref="E47:H47"/>
    <mergeCell ref="E46:H46"/>
    <mergeCell ref="E44:H44"/>
    <mergeCell ref="E41:H41"/>
    <mergeCell ref="E40:H40"/>
    <mergeCell ref="E39:H39"/>
    <mergeCell ref="E38:H38"/>
    <mergeCell ref="E37:H37"/>
    <mergeCell ref="B29:C29"/>
    <mergeCell ref="B37:C37"/>
    <mergeCell ref="E36:H36"/>
    <mergeCell ref="E35:H35"/>
    <mergeCell ref="E34:H34"/>
    <mergeCell ref="E33:H33"/>
    <mergeCell ref="E32:H32"/>
    <mergeCell ref="E28:H28"/>
    <mergeCell ref="B28:C28"/>
    <mergeCell ref="E27:H27"/>
    <mergeCell ref="E26:H26"/>
    <mergeCell ref="B26:C26"/>
    <mergeCell ref="E31:H31"/>
    <mergeCell ref="B31:C31"/>
    <mergeCell ref="E30:H30"/>
    <mergeCell ref="B30:C30"/>
    <mergeCell ref="E29:H29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66" orientation="portrait" horizontalDpi="360" verticalDpi="360" r:id="rId1"/>
  <headerFooter alignWithMargins="0">
    <oddHeader>&amp;LMAGYARPOLÁNY KÖZSÉG
ÖNKORMÁNYZATA&amp;C2017. ÉVI ZÁRSZÁMADÁS
B1-B8. bevételek&amp;R9. melléklet a 4/2018. (V. 31.) önkormányzati rendelethez</oddHeader>
  </headerFooter>
  <rowBreaks count="1" manualBreakCount="1">
    <brk id="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19</vt:i4>
      </vt:variant>
      <vt:variant>
        <vt:lpstr>Névvel ellátott tartományok</vt:lpstr>
      </vt:variant>
      <vt:variant>
        <vt:i4>2</vt:i4>
      </vt:variant>
    </vt:vector>
  </HeadingPairs>
  <TitlesOfParts>
    <vt:vector size="21" baseType="lpstr">
      <vt:lpstr>1.M.Konszolídált mérleg</vt:lpstr>
      <vt:lpstr>2.M.Konsz. eredmény kimut.</vt:lpstr>
      <vt:lpstr>3. Vagyonkimutatás</vt:lpstr>
      <vt:lpstr>4.M.Önkorm. mérleg</vt:lpstr>
      <vt:lpstr>5.M.Önkorm.maradványkimutatás</vt:lpstr>
      <vt:lpstr>6.M.Önkorm.eredmény kimutatás</vt:lpstr>
      <vt:lpstr>7.Önkorm.pénzeszköz változás </vt:lpstr>
      <vt:lpstr>8. Önk.bevételek-kiad.alakulása</vt:lpstr>
      <vt:lpstr>9. Önkorm.bevételek</vt:lpstr>
      <vt:lpstr>10. Önkorm.kiadások</vt:lpstr>
      <vt:lpstr>11. melléklet Cofog</vt:lpstr>
      <vt:lpstr>12. Önkorm.tartalék</vt:lpstr>
      <vt:lpstr>13. Önkorm.felhalm.kiad.</vt:lpstr>
      <vt:lpstr>14. Közv.támog</vt:lpstr>
      <vt:lpstr>15. Hivatal kv-i mérleg</vt:lpstr>
      <vt:lpstr>16. Hivatal kiadások teleph.</vt:lpstr>
      <vt:lpstr>17. Hivatal Mérleg</vt:lpstr>
      <vt:lpstr>18. Hivatal maradvány</vt:lpstr>
      <vt:lpstr>19. Hivatal eredménykimutatás</vt:lpstr>
      <vt:lpstr>'9. Önkorm.bevételek'!Nyomtatási_cím</vt:lpstr>
      <vt:lpstr>'9. Önkorm.bevételek'!Nyomtatási_terület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</dc:creator>
  <cp:lastModifiedBy>Hewlett-Packard Company</cp:lastModifiedBy>
  <cp:lastPrinted>2018-06-15T07:34:57Z</cp:lastPrinted>
  <dcterms:created xsi:type="dcterms:W3CDTF">1998-12-06T10:54:59Z</dcterms:created>
  <dcterms:modified xsi:type="dcterms:W3CDTF">2018-08-27T09:56:42Z</dcterms:modified>
</cp:coreProperties>
</file>