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65" windowWidth="15480" windowHeight="8955" tabRatio="774"/>
  </bookViews>
  <sheets>
    <sheet name="1.M.Konszolídált mérleg" sheetId="42" r:id="rId1"/>
    <sheet name="2.M.Konsz. eredmény kimut." sheetId="43" r:id="rId2"/>
    <sheet name="3. Vagyonkimutatás" sheetId="37" r:id="rId3"/>
    <sheet name="4.M.Önkorm. mérleg" sheetId="38" r:id="rId4"/>
    <sheet name="5.M.Önkorm.maradványkimutatás" sheetId="39" r:id="rId5"/>
    <sheet name="6.M.Önkorm.eredmény kimutatás" sheetId="41" r:id="rId6"/>
    <sheet name="7.Önkorm.pénzeszköz változás " sheetId="44" r:id="rId7"/>
    <sheet name="8. Önk.bevételek-kiad.alakulása" sheetId="31" r:id="rId8"/>
    <sheet name="9. Önkorm.bevételek" sheetId="22" r:id="rId9"/>
    <sheet name="10. COFOG" sheetId="58" r:id="rId10"/>
    <sheet name="11. Módosított EI" sheetId="59" r:id="rId11"/>
    <sheet name="12. Önkorm.pénzkészlet" sheetId="32" r:id="rId12"/>
    <sheet name="13. Önkorm.felhalm.kiad." sheetId="35" r:id="rId13"/>
    <sheet name="14. Közv.támog" sheetId="36" r:id="rId14"/>
    <sheet name="15. Hivatal kv-i mérleg" sheetId="45" r:id="rId15"/>
    <sheet name="16. Hivatal kiadások teleph." sheetId="46" r:id="rId16"/>
    <sheet name="17. Hivatal Mérleg" sheetId="47" r:id="rId17"/>
    <sheet name="18. Hivatal maradvány" sheetId="48" r:id="rId18"/>
    <sheet name="19. Hivatal eredménykimutatás" sheetId="49" r:id="rId19"/>
    <sheet name="Munka1" sheetId="55" r:id="rId20"/>
    <sheet name="Munka2" sheetId="57" r:id="rId21"/>
  </sheets>
  <externalReferences>
    <externalReference r:id="rId22"/>
  </externalReferences>
  <definedNames>
    <definedName name="_xlnm.Print_Titles" localSheetId="8">'9. Önkorm.bevételek'!$1:$4</definedName>
    <definedName name="_xlnm.Print_Area" localSheetId="9">'10. COFOG'!$A$1:$M$732</definedName>
    <definedName name="_xlnm.Print_Area" localSheetId="8">'9. Önkorm.bevételek'!$A$1:$M$98</definedName>
  </definedNames>
  <calcPr calcId="145621"/>
</workbook>
</file>

<file path=xl/calcChain.xml><?xml version="1.0" encoding="utf-8"?>
<calcChain xmlns="http://schemas.openxmlformats.org/spreadsheetml/2006/main">
  <c r="M367" i="58" l="1"/>
  <c r="G24" i="36"/>
  <c r="C14" i="32"/>
  <c r="D62" i="37"/>
  <c r="K110" i="59"/>
  <c r="I110" i="59"/>
  <c r="H110" i="59"/>
  <c r="G110" i="59"/>
  <c r="F110" i="59"/>
  <c r="E110" i="59"/>
  <c r="D110" i="59"/>
  <c r="AL109" i="59"/>
  <c r="AL108" i="59"/>
  <c r="AL110" i="59" s="1"/>
  <c r="AL106" i="59"/>
  <c r="AL105" i="59"/>
  <c r="AL104" i="59"/>
  <c r="AL103" i="59"/>
  <c r="AL102" i="59"/>
  <c r="AL101" i="59"/>
  <c r="AL100" i="59"/>
  <c r="AL99" i="59"/>
  <c r="AL98" i="59"/>
  <c r="AL97" i="59"/>
  <c r="AK96" i="59"/>
  <c r="AJ96" i="59"/>
  <c r="AH96" i="59"/>
  <c r="AG96" i="59"/>
  <c r="AF96" i="59"/>
  <c r="AE96" i="59"/>
  <c r="AD96" i="59"/>
  <c r="AC96" i="59"/>
  <c r="AB96" i="59"/>
  <c r="AA96" i="59"/>
  <c r="Z96" i="59"/>
  <c r="Y96" i="59"/>
  <c r="X96" i="59"/>
  <c r="W96" i="59"/>
  <c r="V96" i="59"/>
  <c r="U96" i="59"/>
  <c r="T96" i="59"/>
  <c r="S96" i="59"/>
  <c r="R96" i="59"/>
  <c r="Q96" i="59"/>
  <c r="P96" i="59"/>
  <c r="O96" i="59"/>
  <c r="N96" i="59"/>
  <c r="M96" i="59"/>
  <c r="L96" i="59"/>
  <c r="K96" i="59"/>
  <c r="J96" i="59"/>
  <c r="I96" i="59"/>
  <c r="H96" i="59"/>
  <c r="F96" i="59"/>
  <c r="E96" i="59"/>
  <c r="D96" i="59"/>
  <c r="AL96" i="59"/>
  <c r="AL95" i="59"/>
  <c r="AL94" i="59"/>
  <c r="AL93" i="59"/>
  <c r="AL92" i="59"/>
  <c r="AK91" i="59"/>
  <c r="AJ91" i="59"/>
  <c r="AI91" i="59"/>
  <c r="AH91" i="59"/>
  <c r="AG91" i="59"/>
  <c r="AF91" i="59"/>
  <c r="AE91" i="59"/>
  <c r="AD91" i="59"/>
  <c r="AC91" i="59"/>
  <c r="AB91" i="59"/>
  <c r="AA91" i="59"/>
  <c r="Z91" i="59"/>
  <c r="Y91" i="59"/>
  <c r="X91" i="59"/>
  <c r="W91" i="59"/>
  <c r="V91" i="59"/>
  <c r="U91" i="59"/>
  <c r="T91" i="59"/>
  <c r="S91" i="59"/>
  <c r="R91" i="59"/>
  <c r="Q91" i="59"/>
  <c r="P91" i="59"/>
  <c r="O91" i="59"/>
  <c r="N91" i="59"/>
  <c r="M91" i="59"/>
  <c r="L91" i="59"/>
  <c r="K91" i="59"/>
  <c r="J91" i="59"/>
  <c r="I91" i="59"/>
  <c r="AL91" i="59" s="1"/>
  <c r="H91" i="59"/>
  <c r="F91" i="59"/>
  <c r="E91" i="59"/>
  <c r="D91" i="59"/>
  <c r="AL90" i="59"/>
  <c r="AL89" i="59"/>
  <c r="AL88" i="59"/>
  <c r="AL87" i="59"/>
  <c r="AL86" i="59"/>
  <c r="AL85" i="59"/>
  <c r="AL84" i="59"/>
  <c r="AL83" i="59"/>
  <c r="AK82" i="59"/>
  <c r="AJ82" i="59"/>
  <c r="AH82" i="59"/>
  <c r="AG82" i="59"/>
  <c r="AF82" i="59"/>
  <c r="AE82" i="59"/>
  <c r="AD82" i="59"/>
  <c r="AC82" i="59"/>
  <c r="AB82" i="59"/>
  <c r="AA82" i="59"/>
  <c r="Z82" i="59"/>
  <c r="Y82" i="59"/>
  <c r="X82" i="59"/>
  <c r="W82" i="59"/>
  <c r="V82" i="59"/>
  <c r="U82" i="59"/>
  <c r="T82" i="59"/>
  <c r="S82" i="59"/>
  <c r="R82" i="59"/>
  <c r="Q82" i="59"/>
  <c r="P82" i="59"/>
  <c r="O82" i="59"/>
  <c r="M82" i="59"/>
  <c r="L82" i="59"/>
  <c r="K82" i="59"/>
  <c r="J82" i="59"/>
  <c r="I82" i="59"/>
  <c r="H82" i="59"/>
  <c r="G82" i="59"/>
  <c r="F82" i="59"/>
  <c r="E82" i="59"/>
  <c r="D82" i="59"/>
  <c r="AL82" i="59" s="1"/>
  <c r="AL81" i="59"/>
  <c r="AL80" i="59"/>
  <c r="AL79" i="59"/>
  <c r="AL78" i="59"/>
  <c r="AL77" i="59"/>
  <c r="AL76" i="59"/>
  <c r="AL75" i="59"/>
  <c r="AL73" i="59"/>
  <c r="AL72" i="59"/>
  <c r="AL70" i="59"/>
  <c r="AL69" i="59"/>
  <c r="AL68" i="59"/>
  <c r="AL67" i="59"/>
  <c r="AL66" i="59"/>
  <c r="AK65" i="59"/>
  <c r="AJ65" i="59"/>
  <c r="AH65" i="59"/>
  <c r="AG65" i="59"/>
  <c r="AF65" i="59"/>
  <c r="AE65" i="59"/>
  <c r="AD65" i="59"/>
  <c r="AC65" i="59"/>
  <c r="AB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M65" i="59"/>
  <c r="L65" i="59"/>
  <c r="K65" i="59"/>
  <c r="J65" i="59"/>
  <c r="I65" i="59"/>
  <c r="H65" i="59"/>
  <c r="F65" i="59"/>
  <c r="AL65" i="59" s="1"/>
  <c r="E65" i="59"/>
  <c r="D65" i="59"/>
  <c r="AL64" i="59"/>
  <c r="AL63" i="59"/>
  <c r="AL62" i="59"/>
  <c r="AL61" i="59"/>
  <c r="AL60" i="59"/>
  <c r="AL59" i="59"/>
  <c r="AL58" i="59"/>
  <c r="AL57" i="59"/>
  <c r="AK55" i="59"/>
  <c r="AJ55" i="59"/>
  <c r="AI55" i="59"/>
  <c r="AH55" i="59"/>
  <c r="AG55" i="59"/>
  <c r="AF55" i="59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G56" i="59"/>
  <c r="G107" i="59" s="1"/>
  <c r="G111" i="59" s="1"/>
  <c r="F55" i="59"/>
  <c r="E55" i="59"/>
  <c r="D55" i="59"/>
  <c r="AL55" i="59" s="1"/>
  <c r="AL54" i="59"/>
  <c r="AL53" i="59"/>
  <c r="AL52" i="59"/>
  <c r="AL51" i="59"/>
  <c r="AL50" i="59"/>
  <c r="AL49" i="59"/>
  <c r="AK48" i="59"/>
  <c r="AJ48" i="59"/>
  <c r="AH48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N56" i="59" s="1"/>
  <c r="N107" i="59" s="1"/>
  <c r="M48" i="59"/>
  <c r="L48" i="59"/>
  <c r="K48" i="59"/>
  <c r="J48" i="59"/>
  <c r="I48" i="59"/>
  <c r="H48" i="59"/>
  <c r="F48" i="59"/>
  <c r="E48" i="59"/>
  <c r="D48" i="59"/>
  <c r="AL48" i="59" s="1"/>
  <c r="AL47" i="59"/>
  <c r="AL46" i="59"/>
  <c r="AK45" i="59"/>
  <c r="AJ45" i="59"/>
  <c r="AI45" i="59"/>
  <c r="AH45" i="59"/>
  <c r="AG45" i="59"/>
  <c r="AG56" i="59" s="1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F45" i="59"/>
  <c r="E45" i="59"/>
  <c r="D45" i="59"/>
  <c r="AL45" i="59" s="1"/>
  <c r="AL44" i="59"/>
  <c r="AL43" i="59"/>
  <c r="AL42" i="59"/>
  <c r="AL41" i="59"/>
  <c r="AL40" i="59"/>
  <c r="AL39" i="59"/>
  <c r="AL38" i="59"/>
  <c r="AL37" i="59"/>
  <c r="AL36" i="59"/>
  <c r="AK35" i="59"/>
  <c r="AK56" i="59" s="1"/>
  <c r="AJ35" i="59"/>
  <c r="AH35" i="59"/>
  <c r="AG35" i="59"/>
  <c r="AF35" i="59"/>
  <c r="AE35" i="59"/>
  <c r="AD35" i="59"/>
  <c r="AC35" i="59"/>
  <c r="AC56" i="59" s="1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M35" i="59"/>
  <c r="L35" i="59"/>
  <c r="K35" i="59"/>
  <c r="J35" i="59"/>
  <c r="I35" i="59"/>
  <c r="H35" i="59"/>
  <c r="F35" i="59"/>
  <c r="E35" i="59"/>
  <c r="D35" i="59"/>
  <c r="AL35" i="59" s="1"/>
  <c r="AL34" i="59"/>
  <c r="AL33" i="59"/>
  <c r="AK32" i="59"/>
  <c r="AJ32" i="59"/>
  <c r="AJ56" i="59"/>
  <c r="AI32" i="59"/>
  <c r="AI56" i="59"/>
  <c r="AH32" i="59"/>
  <c r="AH56" i="59" s="1"/>
  <c r="AG32" i="59"/>
  <c r="AF32" i="59"/>
  <c r="AF56" i="59"/>
  <c r="AE32" i="59"/>
  <c r="AE56" i="59"/>
  <c r="AD32" i="59"/>
  <c r="AD56" i="59" s="1"/>
  <c r="AC32" i="59"/>
  <c r="AB32" i="59"/>
  <c r="AB56" i="59"/>
  <c r="AA32" i="59"/>
  <c r="AA56" i="59"/>
  <c r="AA107" i="59" s="1"/>
  <c r="Z32" i="59"/>
  <c r="Z56" i="59" s="1"/>
  <c r="Y32" i="59"/>
  <c r="Y56" i="59" s="1"/>
  <c r="X32" i="59"/>
  <c r="X56" i="59" s="1"/>
  <c r="W32" i="59"/>
  <c r="W56" i="59" s="1"/>
  <c r="W107" i="59" s="1"/>
  <c r="V32" i="59"/>
  <c r="V56" i="59" s="1"/>
  <c r="V107" i="59" s="1"/>
  <c r="U32" i="59"/>
  <c r="U56" i="59" s="1"/>
  <c r="T32" i="59"/>
  <c r="T56" i="59" s="1"/>
  <c r="S32" i="59"/>
  <c r="S56" i="59" s="1"/>
  <c r="S107" i="59" s="1"/>
  <c r="R32" i="59"/>
  <c r="R56" i="59" s="1"/>
  <c r="Q32" i="59"/>
  <c r="Q56" i="59" s="1"/>
  <c r="P32" i="59"/>
  <c r="P56" i="59" s="1"/>
  <c r="O32" i="59"/>
  <c r="O56" i="59" s="1"/>
  <c r="M32" i="59"/>
  <c r="M56" i="59" s="1"/>
  <c r="M107" i="59" s="1"/>
  <c r="L32" i="59"/>
  <c r="L56" i="59" s="1"/>
  <c r="L107" i="59" s="1"/>
  <c r="K32" i="59"/>
  <c r="K56" i="59" s="1"/>
  <c r="J32" i="59"/>
  <c r="J56" i="59" s="1"/>
  <c r="J107" i="59" s="1"/>
  <c r="I32" i="59"/>
  <c r="I56" i="59" s="1"/>
  <c r="H32" i="59"/>
  <c r="H56" i="59" s="1"/>
  <c r="F32" i="59"/>
  <c r="F56" i="59" s="1"/>
  <c r="E32" i="59"/>
  <c r="E56" i="59" s="1"/>
  <c r="D32" i="59"/>
  <c r="AL32" i="59" s="1"/>
  <c r="AL31" i="59"/>
  <c r="AL30" i="59"/>
  <c r="AL29" i="59"/>
  <c r="AL28" i="59"/>
  <c r="AK26" i="59"/>
  <c r="AJ26" i="59"/>
  <c r="AI26" i="59"/>
  <c r="AI27" i="59" s="1"/>
  <c r="AI107" i="59" s="1"/>
  <c r="AH26" i="59"/>
  <c r="AG26" i="59"/>
  <c r="AG27" i="59" s="1"/>
  <c r="AG107" i="59" s="1"/>
  <c r="AF26" i="59"/>
  <c r="AE26" i="59"/>
  <c r="AD26" i="59"/>
  <c r="AC26" i="59"/>
  <c r="AB26" i="59"/>
  <c r="Z26" i="59"/>
  <c r="Y26" i="59"/>
  <c r="X26" i="59"/>
  <c r="W26" i="59"/>
  <c r="V26" i="59"/>
  <c r="U26" i="59"/>
  <c r="T26" i="59"/>
  <c r="T27" i="59" s="1"/>
  <c r="T107" i="59" s="1"/>
  <c r="S26" i="59"/>
  <c r="R26" i="59"/>
  <c r="R107" i="59" s="1"/>
  <c r="Q26" i="59"/>
  <c r="P26" i="59"/>
  <c r="P27" i="59"/>
  <c r="O26" i="59"/>
  <c r="M26" i="59"/>
  <c r="L26" i="59"/>
  <c r="K26" i="59"/>
  <c r="J26" i="59"/>
  <c r="I26" i="59"/>
  <c r="I107" i="59" s="1"/>
  <c r="I111" i="59" s="1"/>
  <c r="H26" i="59"/>
  <c r="F26" i="59"/>
  <c r="E26" i="59"/>
  <c r="D26" i="59"/>
  <c r="AL26" i="59" s="1"/>
  <c r="AL25" i="59"/>
  <c r="AL24" i="59"/>
  <c r="AL23" i="59"/>
  <c r="AL22" i="59"/>
  <c r="AK21" i="59"/>
  <c r="AK27" i="59" s="1"/>
  <c r="AK107" i="59" s="1"/>
  <c r="AJ21" i="59"/>
  <c r="AJ27" i="59" s="1"/>
  <c r="AJ107" i="59" s="1"/>
  <c r="AH21" i="59"/>
  <c r="AH27" i="59" s="1"/>
  <c r="AH107" i="59" s="1"/>
  <c r="AG21" i="59"/>
  <c r="AF21" i="59"/>
  <c r="AF27" i="59" s="1"/>
  <c r="AF107" i="59" s="1"/>
  <c r="AE21" i="59"/>
  <c r="AE27" i="59"/>
  <c r="AD21" i="59"/>
  <c r="AD27" i="59" s="1"/>
  <c r="AC21" i="59"/>
  <c r="AC27" i="59" s="1"/>
  <c r="AC107" i="59" s="1"/>
  <c r="AB21" i="59"/>
  <c r="AB27" i="59" s="1"/>
  <c r="AB107" i="59" s="1"/>
  <c r="Z21" i="59"/>
  <c r="Z27" i="59"/>
  <c r="Z107" i="59" s="1"/>
  <c r="Y21" i="59"/>
  <c r="Y27" i="59" s="1"/>
  <c r="Y107" i="59" s="1"/>
  <c r="X21" i="59"/>
  <c r="W21" i="59"/>
  <c r="W27" i="59"/>
  <c r="V21" i="59"/>
  <c r="V27" i="59"/>
  <c r="U21" i="59"/>
  <c r="U27" i="59" s="1"/>
  <c r="T21" i="59"/>
  <c r="S21" i="59"/>
  <c r="S27" i="59" s="1"/>
  <c r="R21" i="59"/>
  <c r="R27" i="59" s="1"/>
  <c r="Q21" i="59"/>
  <c r="Q27" i="59" s="1"/>
  <c r="P21" i="59"/>
  <c r="O21" i="59"/>
  <c r="O27" i="59"/>
  <c r="N21" i="59"/>
  <c r="M21" i="59"/>
  <c r="M27" i="59" s="1"/>
  <c r="L21" i="59"/>
  <c r="L27" i="59" s="1"/>
  <c r="K21" i="59"/>
  <c r="K27" i="59" s="1"/>
  <c r="K107" i="59" s="1"/>
  <c r="K111" i="59" s="1"/>
  <c r="J21" i="59"/>
  <c r="J27" i="59" s="1"/>
  <c r="I21" i="59"/>
  <c r="I27" i="59" s="1"/>
  <c r="H21" i="59"/>
  <c r="H27" i="59" s="1"/>
  <c r="F21" i="59"/>
  <c r="F27" i="59" s="1"/>
  <c r="E21" i="59"/>
  <c r="E27" i="59" s="1"/>
  <c r="D8" i="59"/>
  <c r="D9" i="59" s="1"/>
  <c r="AL7" i="59"/>
  <c r="M13" i="31"/>
  <c r="D41" i="37"/>
  <c r="E41" i="37" s="1"/>
  <c r="D71" i="37"/>
  <c r="C26" i="37"/>
  <c r="C10" i="37" s="1"/>
  <c r="D10" i="37"/>
  <c r="D9" i="37" s="1"/>
  <c r="D8" i="37" s="1"/>
  <c r="E20" i="37"/>
  <c r="F24" i="35"/>
  <c r="F18" i="35"/>
  <c r="F27" i="35" s="1"/>
  <c r="D14" i="32"/>
  <c r="L732" i="58"/>
  <c r="J47" i="22"/>
  <c r="J97" i="22"/>
  <c r="M92" i="22"/>
  <c r="J91" i="22"/>
  <c r="J86" i="22"/>
  <c r="J82" i="22"/>
  <c r="J74" i="22"/>
  <c r="J73" i="22"/>
  <c r="J72" i="22"/>
  <c r="J68" i="22"/>
  <c r="J67" i="22"/>
  <c r="J66" i="22"/>
  <c r="J65" i="22"/>
  <c r="J62" i="22"/>
  <c r="J60" i="22"/>
  <c r="J59" i="22"/>
  <c r="J57" i="22"/>
  <c r="J52" i="22"/>
  <c r="J50" i="22"/>
  <c r="J49" i="22"/>
  <c r="M62" i="22"/>
  <c r="M46" i="22"/>
  <c r="K46" i="22"/>
  <c r="J27" i="22"/>
  <c r="J26" i="22"/>
  <c r="J25" i="22"/>
  <c r="J24" i="22"/>
  <c r="J23" i="22"/>
  <c r="J22" i="22"/>
  <c r="M706" i="58"/>
  <c r="M705" i="58"/>
  <c r="M703" i="58"/>
  <c r="M701" i="58"/>
  <c r="M700" i="58"/>
  <c r="M699" i="58"/>
  <c r="M698" i="58"/>
  <c r="M688" i="58"/>
  <c r="M687" i="58"/>
  <c r="M685" i="58"/>
  <c r="M683" i="58"/>
  <c r="M682" i="58"/>
  <c r="M681" i="58"/>
  <c r="M660" i="58"/>
  <c r="M656" i="58"/>
  <c r="M655" i="58"/>
  <c r="M654" i="58"/>
  <c r="M652" i="58"/>
  <c r="M651" i="58"/>
  <c r="M650" i="58"/>
  <c r="M636" i="58"/>
  <c r="M635" i="58"/>
  <c r="M613" i="58"/>
  <c r="M602" i="58"/>
  <c r="M593" i="58"/>
  <c r="M592" i="58"/>
  <c r="M590" i="58"/>
  <c r="M589" i="58"/>
  <c r="M588" i="58"/>
  <c r="M585" i="58"/>
  <c r="M584" i="58"/>
  <c r="M583" i="58"/>
  <c r="M581" i="58"/>
  <c r="M580" i="58"/>
  <c r="M579" i="58"/>
  <c r="M578" i="58"/>
  <c r="M551" i="58"/>
  <c r="M549" i="58"/>
  <c r="M547" i="58"/>
  <c r="M545" i="58"/>
  <c r="M544" i="58"/>
  <c r="M542" i="58"/>
  <c r="M541" i="58"/>
  <c r="M540" i="58"/>
  <c r="M538" i="58"/>
  <c r="M536" i="58"/>
  <c r="M535" i="58"/>
  <c r="M534" i="58"/>
  <c r="M533" i="58"/>
  <c r="M527" i="58"/>
  <c r="M526" i="58"/>
  <c r="M525" i="58"/>
  <c r="M524" i="58"/>
  <c r="M523" i="58"/>
  <c r="M465" i="58"/>
  <c r="M464" i="58"/>
  <c r="M462" i="58"/>
  <c r="M457" i="58"/>
  <c r="M456" i="58"/>
  <c r="M455" i="58"/>
  <c r="M454" i="58"/>
  <c r="M453" i="58"/>
  <c r="M447" i="58"/>
  <c r="M445" i="58"/>
  <c r="M444" i="58"/>
  <c r="M442" i="58"/>
  <c r="M440" i="58"/>
  <c r="M427" i="58"/>
  <c r="M426" i="58"/>
  <c r="M421" i="58"/>
  <c r="M420" i="58"/>
  <c r="M418" i="58"/>
  <c r="M416" i="58"/>
  <c r="M399" i="58"/>
  <c r="M398" i="58"/>
  <c r="M396" i="58"/>
  <c r="M394" i="58"/>
  <c r="M393" i="58"/>
  <c r="M390" i="58"/>
  <c r="M389" i="58"/>
  <c r="M387" i="58"/>
  <c r="M384" i="58"/>
  <c r="M382" i="58"/>
  <c r="M381" i="58"/>
  <c r="M380" i="58"/>
  <c r="M377" i="58"/>
  <c r="M376" i="58"/>
  <c r="M375" i="58"/>
  <c r="M374" i="58"/>
  <c r="M373" i="58"/>
  <c r="M332" i="58"/>
  <c r="M329" i="58"/>
  <c r="M327" i="58"/>
  <c r="M316" i="58"/>
  <c r="M315" i="58"/>
  <c r="M312" i="58"/>
  <c r="M298" i="58"/>
  <c r="M296" i="58"/>
  <c r="M294" i="58"/>
  <c r="M288" i="58"/>
  <c r="M287" i="58"/>
  <c r="M286" i="58"/>
  <c r="M280" i="58"/>
  <c r="M268" i="58"/>
  <c r="M264" i="58"/>
  <c r="M262" i="58"/>
  <c r="M259" i="58"/>
  <c r="M258" i="58"/>
  <c r="M242" i="58"/>
  <c r="M239" i="58"/>
  <c r="M228" i="58"/>
  <c r="M227" i="58"/>
  <c r="M224" i="58"/>
  <c r="M223" i="58"/>
  <c r="M220" i="58"/>
  <c r="M219" i="58"/>
  <c r="M218" i="58"/>
  <c r="M217" i="58"/>
  <c r="M206" i="58"/>
  <c r="M203" i="58"/>
  <c r="M183" i="58"/>
  <c r="M182" i="58"/>
  <c r="M179" i="58"/>
  <c r="M177" i="58"/>
  <c r="M176" i="58"/>
  <c r="M175" i="58"/>
  <c r="M174" i="58"/>
  <c r="M170" i="58"/>
  <c r="M148" i="58"/>
  <c r="M138" i="58"/>
  <c r="M136" i="58"/>
  <c r="M135" i="58"/>
  <c r="M113" i="58"/>
  <c r="M111" i="58"/>
  <c r="M98" i="58"/>
  <c r="M97" i="58"/>
  <c r="M96" i="58"/>
  <c r="M95" i="58"/>
  <c r="M93" i="58"/>
  <c r="M82" i="58"/>
  <c r="M58" i="58"/>
  <c r="M55" i="58"/>
  <c r="M32" i="58"/>
  <c r="M31" i="58"/>
  <c r="M13" i="58"/>
  <c r="H728" i="58"/>
  <c r="G728" i="58"/>
  <c r="F728" i="58"/>
  <c r="I724" i="58"/>
  <c r="I725" i="58"/>
  <c r="E724" i="58"/>
  <c r="E725" i="58"/>
  <c r="E708" i="58"/>
  <c r="L707" i="58"/>
  <c r="M707" i="58"/>
  <c r="J707" i="58"/>
  <c r="I707" i="58"/>
  <c r="L704" i="58"/>
  <c r="L708" i="58" s="1"/>
  <c r="L702" i="58"/>
  <c r="M702" i="58"/>
  <c r="J702" i="58"/>
  <c r="J704" i="58"/>
  <c r="I702" i="58"/>
  <c r="I704" i="58" s="1"/>
  <c r="I708" i="58" s="1"/>
  <c r="I688" i="58"/>
  <c r="I687" i="58"/>
  <c r="H686" i="58"/>
  <c r="H690" i="58" s="1"/>
  <c r="E686" i="58"/>
  <c r="E690" i="58" s="1"/>
  <c r="I685" i="58"/>
  <c r="L684" i="58"/>
  <c r="M684" i="58" s="1"/>
  <c r="J684" i="58"/>
  <c r="I683" i="58"/>
  <c r="I682" i="58"/>
  <c r="I681" i="58"/>
  <c r="H673" i="58"/>
  <c r="E673" i="58"/>
  <c r="E672" i="58"/>
  <c r="E663" i="58"/>
  <c r="E662" i="58"/>
  <c r="L661" i="58"/>
  <c r="H661" i="58"/>
  <c r="I660" i="58"/>
  <c r="I661" i="58" s="1"/>
  <c r="J661" i="58" s="1"/>
  <c r="M661" i="58" s="1"/>
  <c r="J659" i="58"/>
  <c r="M659" i="58" s="1"/>
  <c r="J658" i="58"/>
  <c r="M658" i="58"/>
  <c r="L657" i="58"/>
  <c r="H657" i="58"/>
  <c r="I656" i="58"/>
  <c r="E656" i="58"/>
  <c r="I655" i="58"/>
  <c r="E655" i="58"/>
  <c r="I654" i="58"/>
  <c r="E654" i="58"/>
  <c r="J653" i="58"/>
  <c r="E653" i="58"/>
  <c r="I652" i="58"/>
  <c r="I651" i="58"/>
  <c r="I650" i="58"/>
  <c r="L649" i="58"/>
  <c r="L653" i="58" s="1"/>
  <c r="I649" i="58"/>
  <c r="I653" i="58" s="1"/>
  <c r="I662" i="58" s="1"/>
  <c r="I663" i="58" s="1"/>
  <c r="H649" i="58"/>
  <c r="H653" i="58" s="1"/>
  <c r="H662" i="58" s="1"/>
  <c r="H663" i="58" s="1"/>
  <c r="J648" i="58"/>
  <c r="M648" i="58" s="1"/>
  <c r="J647" i="58"/>
  <c r="M647" i="58" s="1"/>
  <c r="J646" i="58"/>
  <c r="M646" i="58" s="1"/>
  <c r="E638" i="58"/>
  <c r="L637" i="58"/>
  <c r="J637" i="58"/>
  <c r="J638" i="58" s="1"/>
  <c r="H637" i="58"/>
  <c r="H638" i="58" s="1"/>
  <c r="E637" i="58"/>
  <c r="I636" i="58"/>
  <c r="I635" i="58"/>
  <c r="E627" i="58"/>
  <c r="H626" i="58"/>
  <c r="H627" i="58" s="1"/>
  <c r="E626" i="58"/>
  <c r="L614" i="58"/>
  <c r="J614" i="58"/>
  <c r="J615" i="58" s="1"/>
  <c r="I614" i="58"/>
  <c r="I615" i="58" s="1"/>
  <c r="H614" i="58"/>
  <c r="H615" i="58" s="1"/>
  <c r="E614" i="58"/>
  <c r="E615" i="58" s="1"/>
  <c r="E604" i="58"/>
  <c r="L603" i="58"/>
  <c r="L604" i="58" s="1"/>
  <c r="H603" i="58"/>
  <c r="H604" i="58" s="1"/>
  <c r="E603" i="58"/>
  <c r="I602" i="58"/>
  <c r="I603" i="58" s="1"/>
  <c r="I604" i="58" s="1"/>
  <c r="L594" i="58"/>
  <c r="I593" i="58"/>
  <c r="I592" i="58"/>
  <c r="L591" i="58"/>
  <c r="M591" i="58" s="1"/>
  <c r="J591" i="58"/>
  <c r="I590" i="58"/>
  <c r="I589" i="58"/>
  <c r="I588" i="58"/>
  <c r="I591" i="58" s="1"/>
  <c r="J587" i="58"/>
  <c r="M587" i="58"/>
  <c r="I585" i="58"/>
  <c r="I584" i="58"/>
  <c r="I583" i="58"/>
  <c r="L582" i="58"/>
  <c r="M582" i="58" s="1"/>
  <c r="J582" i="58"/>
  <c r="I581" i="58"/>
  <c r="I580" i="58"/>
  <c r="I579" i="58"/>
  <c r="I578" i="58"/>
  <c r="H567" i="58"/>
  <c r="E567" i="58"/>
  <c r="H566" i="58"/>
  <c r="E566" i="58"/>
  <c r="J555" i="58"/>
  <c r="J554" i="58"/>
  <c r="J553" i="58"/>
  <c r="L550" i="58"/>
  <c r="H550" i="58"/>
  <c r="E550" i="58"/>
  <c r="I549" i="58"/>
  <c r="I548" i="58"/>
  <c r="I547" i="58"/>
  <c r="I546" i="58"/>
  <c r="I545" i="58"/>
  <c r="I544" i="58"/>
  <c r="L543" i="58"/>
  <c r="M543" i="58"/>
  <c r="J543" i="58"/>
  <c r="H543" i="58"/>
  <c r="H551" i="58" s="1"/>
  <c r="I551" i="58" s="1"/>
  <c r="E543" i="58"/>
  <c r="E552" i="58" s="1"/>
  <c r="I542" i="58"/>
  <c r="I541" i="58"/>
  <c r="I540" i="58"/>
  <c r="I539" i="58"/>
  <c r="I538" i="58"/>
  <c r="L537" i="58"/>
  <c r="H537" i="58"/>
  <c r="I536" i="58"/>
  <c r="I535" i="58"/>
  <c r="E535" i="58"/>
  <c r="I534" i="58"/>
  <c r="E534" i="58"/>
  <c r="I533" i="58"/>
  <c r="E533" i="58"/>
  <c r="E537" i="58" s="1"/>
  <c r="L531" i="58"/>
  <c r="I531" i="58"/>
  <c r="H531" i="58"/>
  <c r="E531" i="58"/>
  <c r="J530" i="58"/>
  <c r="M530" i="58" s="1"/>
  <c r="L529" i="58"/>
  <c r="H529" i="58"/>
  <c r="E529" i="58"/>
  <c r="I528" i="58"/>
  <c r="I527" i="58"/>
  <c r="I526" i="58"/>
  <c r="I525" i="58"/>
  <c r="I524" i="58"/>
  <c r="I523" i="58"/>
  <c r="H514" i="58"/>
  <c r="E514" i="58"/>
  <c r="H513" i="58"/>
  <c r="E513" i="58"/>
  <c r="H502" i="58"/>
  <c r="E502" i="58"/>
  <c r="E501" i="58"/>
  <c r="K491" i="58"/>
  <c r="H491" i="58"/>
  <c r="E491" i="58"/>
  <c r="L490" i="58"/>
  <c r="L491" i="58"/>
  <c r="I490" i="58"/>
  <c r="I491" i="58" s="1"/>
  <c r="E490" i="58"/>
  <c r="J489" i="58"/>
  <c r="J488" i="58"/>
  <c r="M488" i="58" s="1"/>
  <c r="J487" i="58"/>
  <c r="M487" i="58"/>
  <c r="J486" i="58"/>
  <c r="M486" i="58" s="1"/>
  <c r="J485" i="58"/>
  <c r="J484" i="58"/>
  <c r="J483" i="58"/>
  <c r="M483" i="58" s="1"/>
  <c r="J482" i="58"/>
  <c r="M482" i="58"/>
  <c r="E474" i="58"/>
  <c r="L472" i="58"/>
  <c r="I472" i="58"/>
  <c r="J472" i="58" s="1"/>
  <c r="J471" i="58"/>
  <c r="M471" i="58" s="1"/>
  <c r="J470" i="58"/>
  <c r="M470" i="58" s="1"/>
  <c r="K467" i="58"/>
  <c r="L466" i="58"/>
  <c r="J466" i="58"/>
  <c r="H466" i="58"/>
  <c r="I465" i="58"/>
  <c r="I464" i="58"/>
  <c r="I466" i="58"/>
  <c r="L463" i="58"/>
  <c r="M463" i="58" s="1"/>
  <c r="J463" i="58"/>
  <c r="H463" i="58"/>
  <c r="E463" i="58"/>
  <c r="I462" i="58"/>
  <c r="I461" i="58"/>
  <c r="E460" i="58"/>
  <c r="L459" i="58"/>
  <c r="M459" i="58" s="1"/>
  <c r="J459" i="58"/>
  <c r="J460" i="58"/>
  <c r="H459" i="58"/>
  <c r="I458" i="58"/>
  <c r="I457" i="58"/>
  <c r="I459" i="58" s="1"/>
  <c r="I456" i="58"/>
  <c r="I455" i="58"/>
  <c r="I454" i="58"/>
  <c r="I453" i="58"/>
  <c r="I452" i="58"/>
  <c r="L451" i="58"/>
  <c r="H451" i="58"/>
  <c r="I451" i="58" s="1"/>
  <c r="I460" i="58" s="1"/>
  <c r="J450" i="58"/>
  <c r="M450" i="58" s="1"/>
  <c r="J449" i="58"/>
  <c r="M449" i="58" s="1"/>
  <c r="J448" i="58"/>
  <c r="M448" i="58" s="1"/>
  <c r="I447" i="58"/>
  <c r="L446" i="58"/>
  <c r="H446" i="58"/>
  <c r="E446" i="58"/>
  <c r="E464" i="58" s="1"/>
  <c r="E473" i="58" s="1"/>
  <c r="I445" i="58"/>
  <c r="I444" i="58"/>
  <c r="L443" i="58"/>
  <c r="J443" i="58"/>
  <c r="I443" i="58"/>
  <c r="H443" i="58"/>
  <c r="L441" i="58"/>
  <c r="M441" i="58" s="1"/>
  <c r="J441" i="58"/>
  <c r="I441" i="58"/>
  <c r="H441" i="58"/>
  <c r="E441" i="58"/>
  <c r="E442" i="58"/>
  <c r="E443" i="58" s="1"/>
  <c r="H439" i="58"/>
  <c r="E439" i="58"/>
  <c r="L428" i="58"/>
  <c r="L429" i="58" s="1"/>
  <c r="J428" i="58"/>
  <c r="H428" i="58"/>
  <c r="I427" i="58"/>
  <c r="I426" i="58"/>
  <c r="I428" i="58" s="1"/>
  <c r="E426" i="58"/>
  <c r="E428" i="58"/>
  <c r="J425" i="58"/>
  <c r="H425" i="58"/>
  <c r="E425" i="58"/>
  <c r="E429" i="58"/>
  <c r="I424" i="58"/>
  <c r="I425" i="58" s="1"/>
  <c r="L423" i="58"/>
  <c r="M423" i="58"/>
  <c r="J423" i="58"/>
  <c r="H423" i="58"/>
  <c r="L422" i="58"/>
  <c r="M422" i="58"/>
  <c r="J422" i="58"/>
  <c r="H422" i="58"/>
  <c r="I421" i="58"/>
  <c r="I420" i="58"/>
  <c r="J419" i="58"/>
  <c r="H419" i="58"/>
  <c r="I418" i="58"/>
  <c r="L417" i="58"/>
  <c r="M417" i="58" s="1"/>
  <c r="J417" i="58"/>
  <c r="H417" i="58"/>
  <c r="E417" i="58"/>
  <c r="E418" i="58" s="1"/>
  <c r="E419" i="58" s="1"/>
  <c r="I416" i="58"/>
  <c r="I417" i="58" s="1"/>
  <c r="H407" i="58"/>
  <c r="L404" i="58"/>
  <c r="H404" i="58"/>
  <c r="E404" i="58"/>
  <c r="J402" i="58"/>
  <c r="J404" i="58" s="1"/>
  <c r="L400" i="58"/>
  <c r="M400" i="58" s="1"/>
  <c r="J400" i="58"/>
  <c r="H400" i="58"/>
  <c r="I399" i="58"/>
  <c r="I398" i="58"/>
  <c r="L397" i="58"/>
  <c r="M397" i="58" s="1"/>
  <c r="J397" i="58"/>
  <c r="H397" i="58"/>
  <c r="E397" i="58"/>
  <c r="I396" i="58"/>
  <c r="I397" i="58" s="1"/>
  <c r="L395" i="58"/>
  <c r="M395" i="58" s="1"/>
  <c r="J395" i="58"/>
  <c r="H395" i="58"/>
  <c r="E395" i="58"/>
  <c r="I394" i="58"/>
  <c r="I393" i="58"/>
  <c r="I392" i="58"/>
  <c r="L391" i="58"/>
  <c r="J391" i="58"/>
  <c r="H391" i="58"/>
  <c r="E391" i="58"/>
  <c r="I390" i="58"/>
  <c r="I389" i="58"/>
  <c r="I391" i="58"/>
  <c r="L388" i="58"/>
  <c r="M388" i="58" s="1"/>
  <c r="J388" i="58"/>
  <c r="J401" i="58" s="1"/>
  <c r="H388" i="58"/>
  <c r="E388" i="58"/>
  <c r="I387" i="58"/>
  <c r="I386" i="58"/>
  <c r="I385" i="58"/>
  <c r="I384" i="58"/>
  <c r="I388" i="58" s="1"/>
  <c r="L383" i="58"/>
  <c r="H383" i="58"/>
  <c r="E382" i="58"/>
  <c r="E381" i="58"/>
  <c r="I380" i="58"/>
  <c r="I383" i="58"/>
  <c r="E380" i="58"/>
  <c r="J379" i="58"/>
  <c r="M379" i="58" s="1"/>
  <c r="E379" i="58"/>
  <c r="I377" i="58"/>
  <c r="I376" i="58"/>
  <c r="I375" i="58"/>
  <c r="I374" i="58"/>
  <c r="H373" i="58"/>
  <c r="J372" i="58"/>
  <c r="M372" i="58" s="1"/>
  <c r="J371" i="58"/>
  <c r="M371" i="58" s="1"/>
  <c r="J370" i="58"/>
  <c r="M370" i="58"/>
  <c r="J369" i="58"/>
  <c r="M369" i="58" s="1"/>
  <c r="J368" i="58"/>
  <c r="M368" i="58" s="1"/>
  <c r="J367" i="58"/>
  <c r="I358" i="58"/>
  <c r="H358" i="58"/>
  <c r="E358" i="58"/>
  <c r="I357" i="58"/>
  <c r="H357" i="58"/>
  <c r="E357" i="58"/>
  <c r="J356" i="58"/>
  <c r="J358" i="58"/>
  <c r="E348" i="58"/>
  <c r="L347" i="58"/>
  <c r="L348" i="58" s="1"/>
  <c r="I347" i="58"/>
  <c r="I348" i="58" s="1"/>
  <c r="H347" i="58"/>
  <c r="H348" i="58" s="1"/>
  <c r="E347" i="58"/>
  <c r="J346" i="58"/>
  <c r="J347" i="58"/>
  <c r="J348" i="58" s="1"/>
  <c r="I336" i="58"/>
  <c r="L335" i="58"/>
  <c r="M335" i="58"/>
  <c r="J335" i="58"/>
  <c r="H335" i="58"/>
  <c r="I334" i="58"/>
  <c r="I333" i="58"/>
  <c r="I332" i="58"/>
  <c r="L330" i="58"/>
  <c r="I329" i="58"/>
  <c r="I328" i="58"/>
  <c r="E327" i="58"/>
  <c r="E330" i="58" s="1"/>
  <c r="I326" i="58"/>
  <c r="L325" i="58"/>
  <c r="H325" i="58"/>
  <c r="J325" i="58" s="1"/>
  <c r="M325" i="58" s="1"/>
  <c r="E325" i="58"/>
  <c r="J324" i="58"/>
  <c r="M324" i="58" s="1"/>
  <c r="J323" i="58"/>
  <c r="M323" i="58"/>
  <c r="J322" i="58"/>
  <c r="M322" i="58" s="1"/>
  <c r="J321" i="58"/>
  <c r="M321" i="58" s="1"/>
  <c r="J320" i="58"/>
  <c r="M320" i="58" s="1"/>
  <c r="J319" i="58"/>
  <c r="J318" i="58"/>
  <c r="M318" i="58"/>
  <c r="J317" i="58"/>
  <c r="M317" i="58" s="1"/>
  <c r="I316" i="58"/>
  <c r="J314" i="58"/>
  <c r="M314" i="58" s="1"/>
  <c r="L313" i="58"/>
  <c r="H313" i="58"/>
  <c r="E313" i="58"/>
  <c r="E331" i="58" s="1"/>
  <c r="E337" i="58" s="1"/>
  <c r="I312" i="58"/>
  <c r="I313" i="58"/>
  <c r="L299" i="58"/>
  <c r="M299" i="58" s="1"/>
  <c r="H299" i="58"/>
  <c r="I298" i="58"/>
  <c r="I299" i="58" s="1"/>
  <c r="J299" i="58" s="1"/>
  <c r="E298" i="58"/>
  <c r="E299" i="58"/>
  <c r="L297" i="58"/>
  <c r="M297" i="58" s="1"/>
  <c r="J297" i="58"/>
  <c r="H297" i="58"/>
  <c r="E297" i="58"/>
  <c r="I296" i="58"/>
  <c r="I295" i="58"/>
  <c r="I294" i="58"/>
  <c r="L293" i="58"/>
  <c r="I293" i="58"/>
  <c r="H293" i="58"/>
  <c r="J293" i="58"/>
  <c r="E293" i="58"/>
  <c r="E300" i="58" s="1"/>
  <c r="J292" i="58"/>
  <c r="M292" i="58"/>
  <c r="J291" i="58"/>
  <c r="M291" i="58" s="1"/>
  <c r="J290" i="58"/>
  <c r="M290" i="58"/>
  <c r="L289" i="58"/>
  <c r="M289" i="58" s="1"/>
  <c r="J289" i="58"/>
  <c r="H289" i="58"/>
  <c r="E288" i="58"/>
  <c r="E287" i="58"/>
  <c r="I286" i="58"/>
  <c r="I289" i="58"/>
  <c r="E286" i="58"/>
  <c r="L285" i="58"/>
  <c r="H285" i="58"/>
  <c r="E285" i="58"/>
  <c r="J284" i="58"/>
  <c r="M284" i="58" s="1"/>
  <c r="I283" i="58"/>
  <c r="J282" i="58"/>
  <c r="M282" i="58" s="1"/>
  <c r="J281" i="58"/>
  <c r="I280" i="58"/>
  <c r="I285" i="58" s="1"/>
  <c r="H273" i="58"/>
  <c r="L272" i="58"/>
  <c r="J272" i="58"/>
  <c r="M272" i="58" s="1"/>
  <c r="I271" i="58"/>
  <c r="I270" i="58"/>
  <c r="I269" i="58"/>
  <c r="I268" i="58"/>
  <c r="I267" i="58"/>
  <c r="L265" i="58"/>
  <c r="M265" i="58"/>
  <c r="J265" i="58"/>
  <c r="I264" i="58"/>
  <c r="I263" i="58"/>
  <c r="I262" i="58"/>
  <c r="I261" i="58"/>
  <c r="L260" i="58"/>
  <c r="L266" i="58" s="1"/>
  <c r="M266" i="58" s="1"/>
  <c r="J260" i="58"/>
  <c r="J266" i="58"/>
  <c r="J273" i="58" s="1"/>
  <c r="I259" i="58"/>
  <c r="I258" i="58"/>
  <c r="I260" i="58"/>
  <c r="L243" i="58"/>
  <c r="H243" i="58"/>
  <c r="I242" i="58"/>
  <c r="I243" i="58"/>
  <c r="E242" i="58"/>
  <c r="E243" i="58" s="1"/>
  <c r="E244" i="58" s="1"/>
  <c r="E245" i="58" s="1"/>
  <c r="L241" i="58"/>
  <c r="H241" i="58"/>
  <c r="E241" i="58"/>
  <c r="I239" i="58"/>
  <c r="I241" i="58" s="1"/>
  <c r="I244" i="58" s="1"/>
  <c r="I245" i="58" s="1"/>
  <c r="K230" i="58"/>
  <c r="L229" i="58"/>
  <c r="H229" i="58"/>
  <c r="J229" i="58" s="1"/>
  <c r="M229" i="58" s="1"/>
  <c r="I228" i="58"/>
  <c r="I227" i="58"/>
  <c r="I229" i="58"/>
  <c r="L225" i="58"/>
  <c r="H225" i="58"/>
  <c r="J225" i="58" s="1"/>
  <c r="I224" i="58"/>
  <c r="I223" i="58"/>
  <c r="I225" i="58"/>
  <c r="L222" i="58"/>
  <c r="J222" i="58"/>
  <c r="H222" i="58"/>
  <c r="E222" i="58"/>
  <c r="I221" i="58"/>
  <c r="I220" i="58"/>
  <c r="I219" i="58"/>
  <c r="I218" i="58"/>
  <c r="I217" i="58"/>
  <c r="L207" i="58"/>
  <c r="H207" i="58"/>
  <c r="J207" i="58" s="1"/>
  <c r="M207" i="58" s="1"/>
  <c r="I206" i="58"/>
  <c r="I207" i="58" s="1"/>
  <c r="L205" i="58"/>
  <c r="I205" i="58"/>
  <c r="H205" i="58"/>
  <c r="J205" i="58"/>
  <c r="E205" i="58"/>
  <c r="H200" i="58"/>
  <c r="E200" i="58"/>
  <c r="E206" i="58" s="1"/>
  <c r="E207" i="58" s="1"/>
  <c r="E189" i="58"/>
  <c r="I188" i="58"/>
  <c r="I187" i="58"/>
  <c r="I186" i="58"/>
  <c r="L184" i="58"/>
  <c r="J184" i="58"/>
  <c r="I183" i="58"/>
  <c r="I182" i="58"/>
  <c r="I181" i="58"/>
  <c r="I180" i="58"/>
  <c r="I184" i="58"/>
  <c r="L178" i="58"/>
  <c r="K178" i="58"/>
  <c r="J178" i="58"/>
  <c r="H178" i="58"/>
  <c r="H189" i="58" s="1"/>
  <c r="E178" i="58"/>
  <c r="I177" i="58"/>
  <c r="I176" i="58"/>
  <c r="I178" i="58" s="1"/>
  <c r="I175" i="58"/>
  <c r="I174" i="58"/>
  <c r="J173" i="58"/>
  <c r="H173" i="58"/>
  <c r="E173" i="58"/>
  <c r="I172" i="58"/>
  <c r="L171" i="58"/>
  <c r="L173" i="58"/>
  <c r="L189" i="58" s="1"/>
  <c r="I170" i="58"/>
  <c r="I173" i="58" s="1"/>
  <c r="E162" i="58"/>
  <c r="H161" i="58"/>
  <c r="H162" i="58" s="1"/>
  <c r="H159" i="58"/>
  <c r="E159" i="58"/>
  <c r="E160" i="58"/>
  <c r="E161" i="58" s="1"/>
  <c r="E150" i="58"/>
  <c r="L149" i="58"/>
  <c r="M149" i="58" s="1"/>
  <c r="H149" i="58"/>
  <c r="H150" i="58" s="1"/>
  <c r="E149" i="58"/>
  <c r="I148" i="58"/>
  <c r="I149" i="58" s="1"/>
  <c r="I150" i="58" s="1"/>
  <c r="J147" i="58"/>
  <c r="M147" i="58"/>
  <c r="L139" i="58"/>
  <c r="M139" i="58" s="1"/>
  <c r="K139" i="58"/>
  <c r="J139" i="58"/>
  <c r="I139" i="58"/>
  <c r="H139" i="58"/>
  <c r="L127" i="58"/>
  <c r="I127" i="58"/>
  <c r="J126" i="58"/>
  <c r="M126" i="58" s="1"/>
  <c r="J125" i="58"/>
  <c r="M125" i="58"/>
  <c r="J124" i="58"/>
  <c r="M124" i="58" s="1"/>
  <c r="E115" i="58"/>
  <c r="L114" i="58"/>
  <c r="M114" i="58" s="1"/>
  <c r="J114" i="58"/>
  <c r="H114" i="58"/>
  <c r="I113" i="58"/>
  <c r="I112" i="58"/>
  <c r="I111" i="58"/>
  <c r="I110" i="58"/>
  <c r="I109" i="58"/>
  <c r="H109" i="58"/>
  <c r="L105" i="58"/>
  <c r="J104" i="58"/>
  <c r="J103" i="58"/>
  <c r="I102" i="58"/>
  <c r="J102" i="58" s="1"/>
  <c r="M102" i="58" s="1"/>
  <c r="J101" i="58"/>
  <c r="I100" i="58"/>
  <c r="J100" i="58" s="1"/>
  <c r="H100" i="58"/>
  <c r="H105" i="58" s="1"/>
  <c r="H115" i="58" s="1"/>
  <c r="I98" i="58"/>
  <c r="I97" i="58"/>
  <c r="I96" i="58"/>
  <c r="I95" i="58"/>
  <c r="L94" i="58"/>
  <c r="M94" i="58" s="1"/>
  <c r="J94" i="58"/>
  <c r="I93" i="58"/>
  <c r="I94" i="58"/>
  <c r="L84" i="58"/>
  <c r="J84" i="58"/>
  <c r="I84" i="58"/>
  <c r="H84" i="58"/>
  <c r="L80" i="58"/>
  <c r="I80" i="58"/>
  <c r="H80" i="58"/>
  <c r="J79" i="58"/>
  <c r="M79" i="58" s="1"/>
  <c r="L78" i="58"/>
  <c r="I78" i="58"/>
  <c r="H78" i="58"/>
  <c r="E78" i="58"/>
  <c r="E79" i="58" s="1"/>
  <c r="E80" i="58" s="1"/>
  <c r="E81" i="58" s="1"/>
  <c r="J77" i="58"/>
  <c r="M77" i="58" s="1"/>
  <c r="J76" i="58"/>
  <c r="J75" i="58"/>
  <c r="M75" i="58"/>
  <c r="J74" i="58"/>
  <c r="L73" i="58"/>
  <c r="I73" i="58"/>
  <c r="H73" i="58"/>
  <c r="H81" i="58" s="1"/>
  <c r="H85" i="58" s="1"/>
  <c r="E73" i="58"/>
  <c r="J71" i="58"/>
  <c r="J61" i="58"/>
  <c r="H61" i="58"/>
  <c r="J60" i="58"/>
  <c r="J59" i="58"/>
  <c r="L57" i="58"/>
  <c r="M57" i="58" s="1"/>
  <c r="I57" i="58"/>
  <c r="J57" i="58"/>
  <c r="J56" i="58"/>
  <c r="M56" i="58" s="1"/>
  <c r="L54" i="58"/>
  <c r="I54" i="58"/>
  <c r="J54" i="58"/>
  <c r="M54" i="58" s="1"/>
  <c r="J53" i="58"/>
  <c r="M53" i="58" s="1"/>
  <c r="J52" i="58"/>
  <c r="M52" i="58"/>
  <c r="J51" i="58"/>
  <c r="J50" i="58"/>
  <c r="L49" i="58"/>
  <c r="I49" i="58"/>
  <c r="H49" i="58"/>
  <c r="J49" i="58" s="1"/>
  <c r="E49" i="58"/>
  <c r="J48" i="58"/>
  <c r="J47" i="58"/>
  <c r="J46" i="58"/>
  <c r="M46" i="58" s="1"/>
  <c r="L44" i="58"/>
  <c r="I44" i="58"/>
  <c r="H44" i="58"/>
  <c r="J43" i="58"/>
  <c r="M43" i="58"/>
  <c r="J42" i="58"/>
  <c r="J41" i="58"/>
  <c r="M41" i="58" s="1"/>
  <c r="E41" i="58"/>
  <c r="E44" i="58" s="1"/>
  <c r="L40" i="58"/>
  <c r="I40" i="58"/>
  <c r="H40" i="58"/>
  <c r="J40" i="58" s="1"/>
  <c r="M40" i="58" s="1"/>
  <c r="E40" i="58"/>
  <c r="J39" i="58"/>
  <c r="M39" i="58" s="1"/>
  <c r="J38" i="58"/>
  <c r="M38" i="58"/>
  <c r="L37" i="58"/>
  <c r="E37" i="58"/>
  <c r="I36" i="58"/>
  <c r="H36" i="58"/>
  <c r="H37" i="58" s="1"/>
  <c r="J35" i="58"/>
  <c r="J34" i="58"/>
  <c r="M34" i="58"/>
  <c r="J33" i="58"/>
  <c r="I31" i="58"/>
  <c r="J30" i="58"/>
  <c r="I29" i="58"/>
  <c r="I37" i="58" s="1"/>
  <c r="J28" i="58"/>
  <c r="L27" i="58"/>
  <c r="I27" i="58"/>
  <c r="H27" i="58"/>
  <c r="J27" i="58" s="1"/>
  <c r="M27" i="58" s="1"/>
  <c r="J26" i="58"/>
  <c r="J25" i="58"/>
  <c r="M25" i="58"/>
  <c r="L24" i="58"/>
  <c r="I24" i="58"/>
  <c r="H24" i="58"/>
  <c r="J23" i="58"/>
  <c r="M23" i="58" s="1"/>
  <c r="J22" i="58"/>
  <c r="J21" i="58"/>
  <c r="M21" i="58"/>
  <c r="L20" i="58"/>
  <c r="I20" i="58"/>
  <c r="H20" i="58"/>
  <c r="E20" i="58"/>
  <c r="J19" i="58"/>
  <c r="J20" i="58" s="1"/>
  <c r="J18" i="58"/>
  <c r="L16" i="58"/>
  <c r="J16" i="58"/>
  <c r="H16" i="58"/>
  <c r="I15" i="58"/>
  <c r="I14" i="58"/>
  <c r="I13" i="58"/>
  <c r="I16" i="58" s="1"/>
  <c r="E13" i="58"/>
  <c r="E16" i="58"/>
  <c r="L12" i="58"/>
  <c r="I12" i="58"/>
  <c r="H12" i="58"/>
  <c r="E12" i="58"/>
  <c r="J11" i="58"/>
  <c r="J10" i="58"/>
  <c r="J9" i="58"/>
  <c r="J8" i="58"/>
  <c r="J12" i="58" s="1"/>
  <c r="J7" i="58"/>
  <c r="J6" i="58"/>
  <c r="G23" i="31"/>
  <c r="J18" i="45"/>
  <c r="K18" i="45" s="1"/>
  <c r="I18" i="45"/>
  <c r="H18" i="45"/>
  <c r="E18" i="45"/>
  <c r="F18" i="45" s="1"/>
  <c r="D18" i="45"/>
  <c r="C18" i="45"/>
  <c r="F16" i="45"/>
  <c r="F14" i="45"/>
  <c r="F12" i="45"/>
  <c r="F11" i="45"/>
  <c r="K10" i="45"/>
  <c r="K8" i="45"/>
  <c r="K7" i="45"/>
  <c r="F7" i="45"/>
  <c r="K6" i="45"/>
  <c r="F6" i="45"/>
  <c r="E10" i="46"/>
  <c r="E9" i="46"/>
  <c r="J8" i="46"/>
  <c r="J11" i="46" s="1"/>
  <c r="I8" i="46"/>
  <c r="H8" i="46"/>
  <c r="G8" i="46"/>
  <c r="G11" i="46" s="1"/>
  <c r="F8" i="46"/>
  <c r="F11" i="46" s="1"/>
  <c r="E7" i="46"/>
  <c r="E6" i="46"/>
  <c r="E8" i="46" s="1"/>
  <c r="E11" i="46" s="1"/>
  <c r="D52" i="37"/>
  <c r="E52" i="37" s="1"/>
  <c r="E44" i="37"/>
  <c r="D26" i="37"/>
  <c r="D28" i="37"/>
  <c r="E28" i="37"/>
  <c r="C62" i="37"/>
  <c r="C71" i="37" s="1"/>
  <c r="C52" i="37"/>
  <c r="C49" i="37"/>
  <c r="E49" i="37" s="1"/>
  <c r="C41" i="37"/>
  <c r="C28" i="37"/>
  <c r="E22" i="37"/>
  <c r="L76" i="22"/>
  <c r="M66" i="22"/>
  <c r="M91" i="22"/>
  <c r="I48" i="22"/>
  <c r="M22" i="22"/>
  <c r="M27" i="22"/>
  <c r="M21" i="22"/>
  <c r="E4" i="22"/>
  <c r="M4" i="22"/>
  <c r="E5" i="22"/>
  <c r="E6" i="22"/>
  <c r="E10" i="22" s="1"/>
  <c r="M6" i="22"/>
  <c r="E7" i="22"/>
  <c r="M7" i="22"/>
  <c r="E8" i="22"/>
  <c r="M8" i="22"/>
  <c r="I9" i="22"/>
  <c r="I10" i="22"/>
  <c r="I31" i="22"/>
  <c r="K10" i="22"/>
  <c r="L10" i="22"/>
  <c r="M11" i="22"/>
  <c r="M12" i="22"/>
  <c r="M13" i="22"/>
  <c r="E14" i="22"/>
  <c r="I14" i="22" s="1"/>
  <c r="M14" i="22"/>
  <c r="M15" i="22"/>
  <c r="M16" i="22"/>
  <c r="M17" i="22"/>
  <c r="M18" i="22"/>
  <c r="M19" i="22"/>
  <c r="M20" i="22"/>
  <c r="E22" i="22"/>
  <c r="M23" i="22"/>
  <c r="M24" i="22"/>
  <c r="M25" i="22"/>
  <c r="M26" i="22"/>
  <c r="I28" i="22"/>
  <c r="M28" i="22"/>
  <c r="I29" i="22"/>
  <c r="M29" i="22"/>
  <c r="I30" i="22"/>
  <c r="M30" i="22"/>
  <c r="I32" i="22"/>
  <c r="M32" i="22"/>
  <c r="I33" i="22"/>
  <c r="M33" i="22"/>
  <c r="I34" i="22"/>
  <c r="M34" i="22"/>
  <c r="I35" i="22"/>
  <c r="M35" i="22"/>
  <c r="I36" i="22"/>
  <c r="M36" i="22"/>
  <c r="E37" i="22"/>
  <c r="I37" i="22"/>
  <c r="M37" i="22"/>
  <c r="I38" i="22"/>
  <c r="M38" i="22"/>
  <c r="I39" i="22"/>
  <c r="M39" i="22"/>
  <c r="E40" i="22"/>
  <c r="I40" i="22"/>
  <c r="M40" i="22"/>
  <c r="I41" i="22"/>
  <c r="M41" i="22"/>
  <c r="I44" i="22"/>
  <c r="E48" i="22"/>
  <c r="E63" i="22" s="1"/>
  <c r="M48" i="22"/>
  <c r="M49" i="22"/>
  <c r="M50" i="22"/>
  <c r="E51" i="22"/>
  <c r="E61" i="22" s="1"/>
  <c r="I51" i="22"/>
  <c r="K51" i="22"/>
  <c r="J51" i="22" s="1"/>
  <c r="L51" i="22"/>
  <c r="M51" i="22" s="1"/>
  <c r="M52" i="22"/>
  <c r="I53" i="22"/>
  <c r="I54" i="22"/>
  <c r="J54" i="22" s="1"/>
  <c r="M54" i="22"/>
  <c r="I55" i="22"/>
  <c r="J55" i="22" s="1"/>
  <c r="M55" i="22"/>
  <c r="E56" i="22"/>
  <c r="I56" i="22"/>
  <c r="I61" i="22" s="1"/>
  <c r="K56" i="22"/>
  <c r="M56" i="22" s="1"/>
  <c r="L56" i="22"/>
  <c r="M57" i="22"/>
  <c r="E58" i="22"/>
  <c r="I58" i="22"/>
  <c r="K58" i="22"/>
  <c r="J58" i="22" s="1"/>
  <c r="L58" i="22"/>
  <c r="M59" i="22"/>
  <c r="I64" i="22"/>
  <c r="J64" i="22" s="1"/>
  <c r="M64" i="22"/>
  <c r="M65" i="22"/>
  <c r="E67" i="22"/>
  <c r="E76" i="22" s="1"/>
  <c r="M67" i="22"/>
  <c r="E68" i="22"/>
  <c r="M68" i="22"/>
  <c r="I69" i="22"/>
  <c r="J69" i="22" s="1"/>
  <c r="M69" i="22"/>
  <c r="I70" i="22"/>
  <c r="J70" i="22" s="1"/>
  <c r="M70" i="22"/>
  <c r="I71" i="22"/>
  <c r="J71" i="22" s="1"/>
  <c r="M71" i="22"/>
  <c r="M72" i="22"/>
  <c r="M74" i="22"/>
  <c r="I75" i="22"/>
  <c r="J75" i="22" s="1"/>
  <c r="M75" i="22"/>
  <c r="K76" i="22"/>
  <c r="I77" i="22"/>
  <c r="J77" i="22" s="1"/>
  <c r="M77" i="22"/>
  <c r="I78" i="22"/>
  <c r="J78" i="22" s="1"/>
  <c r="M78" i="22"/>
  <c r="I79" i="22"/>
  <c r="J79" i="22" s="1"/>
  <c r="M79" i="22"/>
  <c r="I80" i="22"/>
  <c r="J80" i="22" s="1"/>
  <c r="M80" i="22"/>
  <c r="I81" i="22"/>
  <c r="J81" i="22" s="1"/>
  <c r="M81" i="22"/>
  <c r="E82" i="22"/>
  <c r="M82" i="22"/>
  <c r="I83" i="22"/>
  <c r="J83" i="22" s="1"/>
  <c r="M83" i="22"/>
  <c r="I84" i="22"/>
  <c r="J84" i="22" s="1"/>
  <c r="M84" i="22"/>
  <c r="I85" i="22"/>
  <c r="J85" i="22" s="1"/>
  <c r="M85" i="22"/>
  <c r="E86" i="22"/>
  <c r="M86" i="22"/>
  <c r="I87" i="22"/>
  <c r="J87" i="22" s="1"/>
  <c r="M87" i="22"/>
  <c r="I88" i="22"/>
  <c r="J88" i="22" s="1"/>
  <c r="M88" i="22"/>
  <c r="I89" i="22"/>
  <c r="J89" i="22" s="1"/>
  <c r="M89" i="22"/>
  <c r="I90" i="22"/>
  <c r="J90" i="22" s="1"/>
  <c r="D21" i="31"/>
  <c r="D25" i="31" s="1"/>
  <c r="M90" i="22"/>
  <c r="M94" i="22"/>
  <c r="M95" i="22"/>
  <c r="M96" i="22"/>
  <c r="I97" i="22"/>
  <c r="K97" i="22"/>
  <c r="L97" i="22"/>
  <c r="G11" i="31"/>
  <c r="K53" i="22"/>
  <c r="E31" i="22"/>
  <c r="M58" i="22"/>
  <c r="E69" i="37"/>
  <c r="E68" i="37"/>
  <c r="E65" i="37"/>
  <c r="E64" i="37"/>
  <c r="E59" i="37"/>
  <c r="E55" i="37"/>
  <c r="E54" i="37"/>
  <c r="E53" i="37"/>
  <c r="E50" i="37"/>
  <c r="E47" i="37"/>
  <c r="E46" i="37"/>
  <c r="E43" i="37"/>
  <c r="E42" i="37"/>
  <c r="E40" i="37"/>
  <c r="E39" i="37"/>
  <c r="E38" i="37"/>
  <c r="E37" i="37"/>
  <c r="E36" i="37"/>
  <c r="E35" i="37"/>
  <c r="E34" i="37"/>
  <c r="E33" i="37"/>
  <c r="E32" i="37"/>
  <c r="E29" i="37"/>
  <c r="E21" i="37"/>
  <c r="E19" i="37"/>
  <c r="E18" i="37"/>
  <c r="E17" i="37"/>
  <c r="E16" i="37"/>
  <c r="E15" i="37"/>
  <c r="E14" i="37"/>
  <c r="E13" i="37"/>
  <c r="E12" i="37"/>
  <c r="E11" i="37"/>
  <c r="E5" i="37"/>
  <c r="M9" i="31"/>
  <c r="M6" i="31"/>
  <c r="G22" i="31"/>
  <c r="J25" i="31"/>
  <c r="C10" i="44"/>
  <c r="C13" i="44" s="1"/>
  <c r="C17" i="44" s="1"/>
  <c r="M5" i="31"/>
  <c r="G17" i="31"/>
  <c r="G21" i="31"/>
  <c r="G7" i="31"/>
  <c r="G8" i="31"/>
  <c r="G9" i="31"/>
  <c r="G12" i="31"/>
  <c r="G15" i="31"/>
  <c r="G16" i="31"/>
  <c r="G18" i="31"/>
  <c r="G19" i="31"/>
  <c r="G24" i="31"/>
  <c r="G5" i="31"/>
  <c r="M7" i="31"/>
  <c r="M8" i="31"/>
  <c r="M10" i="31"/>
  <c r="M12" i="31"/>
  <c r="M15" i="31"/>
  <c r="D9" i="31"/>
  <c r="D20" i="31"/>
  <c r="E25" i="31"/>
  <c r="F25" i="31"/>
  <c r="G25" i="31" s="1"/>
  <c r="K25" i="31"/>
  <c r="L25" i="31"/>
  <c r="E45" i="37"/>
  <c r="M25" i="31"/>
  <c r="D60" i="37"/>
  <c r="AL9" i="59"/>
  <c r="E107" i="59"/>
  <c r="E111" i="59" s="1"/>
  <c r="O107" i="59"/>
  <c r="AE107" i="59"/>
  <c r="H107" i="59"/>
  <c r="H111" i="59" s="1"/>
  <c r="Q107" i="59"/>
  <c r="U107" i="59"/>
  <c r="X27" i="59"/>
  <c r="D56" i="59"/>
  <c r="AL8" i="59"/>
  <c r="M28" i="58"/>
  <c r="M16" i="58"/>
  <c r="M84" i="58"/>
  <c r="J44" i="58"/>
  <c r="M74" i="58"/>
  <c r="M44" i="58"/>
  <c r="M49" i="58"/>
  <c r="M178" i="58"/>
  <c r="L208" i="58"/>
  <c r="M205" i="58"/>
  <c r="L244" i="58"/>
  <c r="M260" i="58"/>
  <c r="L273" i="58"/>
  <c r="M273" i="58" s="1"/>
  <c r="M443" i="58"/>
  <c r="L638" i="58"/>
  <c r="M638" i="58"/>
  <c r="M637" i="58"/>
  <c r="L686" i="58"/>
  <c r="J708" i="58"/>
  <c r="M708" i="58"/>
  <c r="M704" i="58"/>
  <c r="J36" i="58"/>
  <c r="J37" i="58" s="1"/>
  <c r="M33" i="58"/>
  <c r="I266" i="58"/>
  <c r="I273" i="58" s="1"/>
  <c r="E45" i="58"/>
  <c r="J73" i="58"/>
  <c r="M73" i="58" s="1"/>
  <c r="M71" i="58"/>
  <c r="J149" i="58"/>
  <c r="J150" i="58"/>
  <c r="M184" i="58"/>
  <c r="M391" i="58"/>
  <c r="M466" i="58"/>
  <c r="I45" i="58"/>
  <c r="E223" i="58"/>
  <c r="E230" i="58"/>
  <c r="E231" i="58"/>
  <c r="L615" i="58"/>
  <c r="M614" i="58"/>
  <c r="I222" i="58"/>
  <c r="I226" i="58" s="1"/>
  <c r="I230" i="58" s="1"/>
  <c r="I231" i="58" s="1"/>
  <c r="J241" i="58"/>
  <c r="M241" i="58" s="1"/>
  <c r="L45" i="58"/>
  <c r="H45" i="58"/>
  <c r="H62" i="58" s="1"/>
  <c r="J80" i="58"/>
  <c r="M80" i="58" s="1"/>
  <c r="I105" i="58"/>
  <c r="I115" i="58" s="1"/>
  <c r="J189" i="58"/>
  <c r="L226" i="58"/>
  <c r="I265" i="58"/>
  <c r="J285" i="58"/>
  <c r="M285" i="58" s="1"/>
  <c r="L300" i="58"/>
  <c r="M300" i="58" s="1"/>
  <c r="H327" i="58"/>
  <c r="I335" i="58"/>
  <c r="J429" i="58"/>
  <c r="J430" i="58" s="1"/>
  <c r="I446" i="58"/>
  <c r="I529" i="58"/>
  <c r="J529" i="58" s="1"/>
  <c r="L532" i="58"/>
  <c r="L586" i="58"/>
  <c r="I594" i="58"/>
  <c r="J594" i="58"/>
  <c r="M594" i="58"/>
  <c r="M222" i="58"/>
  <c r="M402" i="58"/>
  <c r="I297" i="58"/>
  <c r="I300" i="58" s="1"/>
  <c r="J300" i="58" s="1"/>
  <c r="H300" i="58"/>
  <c r="J357" i="58"/>
  <c r="I395" i="58"/>
  <c r="I400" i="58"/>
  <c r="I423" i="58"/>
  <c r="I463" i="58"/>
  <c r="I543" i="58"/>
  <c r="I552" i="58" s="1"/>
  <c r="I550" i="58"/>
  <c r="I637" i="58"/>
  <c r="I638" i="58"/>
  <c r="M428" i="58"/>
  <c r="M19" i="58"/>
  <c r="M171" i="58"/>
  <c r="M293" i="58"/>
  <c r="M346" i="58"/>
  <c r="M529" i="58"/>
  <c r="H226" i="58"/>
  <c r="H230" i="58" s="1"/>
  <c r="H231" i="58" s="1"/>
  <c r="J231" i="58"/>
  <c r="E289" i="58"/>
  <c r="L331" i="58"/>
  <c r="E383" i="58"/>
  <c r="H401" i="58"/>
  <c r="H429" i="58"/>
  <c r="L460" i="58"/>
  <c r="I537" i="58"/>
  <c r="J537" i="58"/>
  <c r="M537" i="58" s="1"/>
  <c r="L595" i="58"/>
  <c r="I657" i="58"/>
  <c r="J657" i="58" s="1"/>
  <c r="M657" i="58" s="1"/>
  <c r="M281" i="58"/>
  <c r="M451" i="58"/>
  <c r="M649" i="58"/>
  <c r="M97" i="22"/>
  <c r="M76" i="22"/>
  <c r="F8" i="35"/>
  <c r="K61" i="22"/>
  <c r="K63" i="22" s="1"/>
  <c r="K93" i="22" s="1"/>
  <c r="K98" i="22" s="1"/>
  <c r="K31" i="22"/>
  <c r="E62" i="58"/>
  <c r="J301" i="58"/>
  <c r="H301" i="58"/>
  <c r="I81" i="58"/>
  <c r="I85" i="58" s="1"/>
  <c r="L115" i="58"/>
  <c r="I189" i="58"/>
  <c r="I272" i="58"/>
  <c r="L401" i="58"/>
  <c r="M401" i="58" s="1"/>
  <c r="I419" i="58"/>
  <c r="L419" i="58"/>
  <c r="M419" i="58"/>
  <c r="E466" i="58"/>
  <c r="I532" i="58"/>
  <c r="I556" i="58"/>
  <c r="H552" i="58"/>
  <c r="J552" i="58" s="1"/>
  <c r="L552" i="58" s="1"/>
  <c r="M552" i="58" s="1"/>
  <c r="J550" i="58"/>
  <c r="M550" i="58" s="1"/>
  <c r="I582" i="58"/>
  <c r="I586" i="58"/>
  <c r="J586" i="58"/>
  <c r="J595" i="58" s="1"/>
  <c r="I114" i="58"/>
  <c r="J127" i="58"/>
  <c r="M127" i="58" s="1"/>
  <c r="J208" i="58"/>
  <c r="M208" i="58" s="1"/>
  <c r="J209" i="58"/>
  <c r="H208" i="58"/>
  <c r="H209" i="58" s="1"/>
  <c r="J313" i="58"/>
  <c r="M313" i="58" s="1"/>
  <c r="I401" i="58"/>
  <c r="L430" i="58"/>
  <c r="J446" i="58"/>
  <c r="M446" i="58" s="1"/>
  <c r="I467" i="58"/>
  <c r="I473" i="58" s="1"/>
  <c r="I474" i="58" s="1"/>
  <c r="J490" i="58"/>
  <c r="M490" i="58" s="1"/>
  <c r="J491" i="58"/>
  <c r="M491" i="58" s="1"/>
  <c r="E85" i="58"/>
  <c r="L81" i="58"/>
  <c r="I208" i="58"/>
  <c r="I209" i="58" s="1"/>
  <c r="J243" i="58"/>
  <c r="M243" i="58" s="1"/>
  <c r="H244" i="58"/>
  <c r="H379" i="58"/>
  <c r="H408" i="58" s="1"/>
  <c r="I373" i="58"/>
  <c r="I379" i="58" s="1"/>
  <c r="I408" i="58" s="1"/>
  <c r="J383" i="58"/>
  <c r="M383" i="58" s="1"/>
  <c r="H430" i="58"/>
  <c r="I684" i="58"/>
  <c r="I686" i="58" s="1"/>
  <c r="I690" i="58" s="1"/>
  <c r="J686" i="58"/>
  <c r="J690" i="58"/>
  <c r="E398" i="58"/>
  <c r="E400" i="58" s="1"/>
  <c r="E401" i="58" s="1"/>
  <c r="E408" i="58" s="1"/>
  <c r="I422" i="58"/>
  <c r="J531" i="58"/>
  <c r="M531" i="58" s="1"/>
  <c r="E430" i="58"/>
  <c r="H532" i="58"/>
  <c r="J532" i="58" s="1"/>
  <c r="L85" i="58"/>
  <c r="J467" i="58"/>
  <c r="J473" i="58"/>
  <c r="J474" i="58" s="1"/>
  <c r="L209" i="58"/>
  <c r="M209" i="58" s="1"/>
  <c r="L408" i="58"/>
  <c r="H330" i="58"/>
  <c r="I327" i="58"/>
  <c r="I330" i="58"/>
  <c r="I331" i="58" s="1"/>
  <c r="I337" i="58" s="1"/>
  <c r="L230" i="58"/>
  <c r="L231" i="58" s="1"/>
  <c r="M231" i="58" s="1"/>
  <c r="M430" i="58"/>
  <c r="L245" i="58"/>
  <c r="L337" i="58"/>
  <c r="L556" i="58"/>
  <c r="M189" i="58"/>
  <c r="L690" i="58"/>
  <c r="M690" i="58" s="1"/>
  <c r="M686" i="58"/>
  <c r="H556" i="58"/>
  <c r="J244" i="58"/>
  <c r="M244" i="58" s="1"/>
  <c r="H245" i="58"/>
  <c r="J330" i="58"/>
  <c r="M330" i="58"/>
  <c r="H331" i="58"/>
  <c r="J331" i="58" s="1"/>
  <c r="H337" i="58"/>
  <c r="M408" i="58" l="1"/>
  <c r="M331" i="58"/>
  <c r="J337" i="58"/>
  <c r="M337" i="58" s="1"/>
  <c r="M532" i="58"/>
  <c r="I62" i="58"/>
  <c r="L662" i="58"/>
  <c r="M653" i="58"/>
  <c r="F107" i="59"/>
  <c r="F111" i="59" s="1"/>
  <c r="P107" i="59"/>
  <c r="J45" i="58"/>
  <c r="M20" i="58"/>
  <c r="J603" i="58"/>
  <c r="J662" i="58"/>
  <c r="L473" i="58"/>
  <c r="M460" i="58"/>
  <c r="L467" i="58"/>
  <c r="M467" i="58" s="1"/>
  <c r="M472" i="58"/>
  <c r="E556" i="58"/>
  <c r="E10" i="37"/>
  <c r="C9" i="37"/>
  <c r="X107" i="59"/>
  <c r="L31" i="22"/>
  <c r="M10" i="22"/>
  <c r="J105" i="58"/>
  <c r="J226" i="58"/>
  <c r="M225" i="58"/>
  <c r="I429" i="58"/>
  <c r="I430" i="58" s="1"/>
  <c r="E71" i="37"/>
  <c r="AD107" i="59"/>
  <c r="M45" i="58"/>
  <c r="L62" i="58"/>
  <c r="J556" i="58"/>
  <c r="M429" i="58"/>
  <c r="M615" i="58"/>
  <c r="J76" i="22"/>
  <c r="I63" i="22"/>
  <c r="M404" i="58"/>
  <c r="J408" i="58"/>
  <c r="M556" i="58"/>
  <c r="L301" i="58"/>
  <c r="M301" i="58" s="1"/>
  <c r="J63" i="22"/>
  <c r="M37" i="58"/>
  <c r="M348" i="58"/>
  <c r="I595" i="58"/>
  <c r="I715" i="58" s="1"/>
  <c r="I728" i="58" s="1"/>
  <c r="M595" i="58"/>
  <c r="E93" i="22"/>
  <c r="E98" i="22" s="1"/>
  <c r="E301" i="58"/>
  <c r="M586" i="58"/>
  <c r="J245" i="58"/>
  <c r="M245" i="58" s="1"/>
  <c r="I301" i="58"/>
  <c r="L61" i="22"/>
  <c r="AL56" i="59"/>
  <c r="J53" i="22"/>
  <c r="M53" i="22"/>
  <c r="J62" i="58"/>
  <c r="M12" i="58"/>
  <c r="E208" i="58"/>
  <c r="E209" i="58" s="1"/>
  <c r="J663" i="58"/>
  <c r="D10" i="59"/>
  <c r="D11" i="59"/>
  <c r="E62" i="37"/>
  <c r="M173" i="58"/>
  <c r="D72" i="37"/>
  <c r="H460" i="58"/>
  <c r="J48" i="22"/>
  <c r="J56" i="22"/>
  <c r="J24" i="58"/>
  <c r="M24" i="58" s="1"/>
  <c r="M347" i="58"/>
  <c r="I76" i="22"/>
  <c r="I93" i="22" s="1"/>
  <c r="I98" i="22" s="1"/>
  <c r="M36" i="58"/>
  <c r="J78" i="58"/>
  <c r="L150" i="58"/>
  <c r="M150" i="58" s="1"/>
  <c r="J61" i="22"/>
  <c r="E728" i="58" l="1"/>
  <c r="E9" i="37"/>
  <c r="C8" i="37"/>
  <c r="M603" i="58"/>
  <c r="J604" i="58"/>
  <c r="M604" i="58" s="1"/>
  <c r="L663" i="58"/>
  <c r="M662" i="58"/>
  <c r="H473" i="58"/>
  <c r="H474" i="58" s="1"/>
  <c r="H715" i="58" s="1"/>
  <c r="H723" i="58" s="1"/>
  <c r="H467" i="58"/>
  <c r="J93" i="22"/>
  <c r="J98" i="22" s="1"/>
  <c r="J230" i="58"/>
  <c r="M230" i="58" s="1"/>
  <c r="M226" i="58"/>
  <c r="J81" i="58"/>
  <c r="M78" i="58"/>
  <c r="M62" i="58"/>
  <c r="J115" i="58"/>
  <c r="M115" i="58" s="1"/>
  <c r="M105" i="58"/>
  <c r="AL11" i="59"/>
  <c r="AL10" i="59"/>
  <c r="D12" i="59"/>
  <c r="L63" i="22"/>
  <c r="M63" i="22" s="1"/>
  <c r="M61" i="22"/>
  <c r="M31" i="22"/>
  <c r="L474" i="58"/>
  <c r="M474" i="58" s="1"/>
  <c r="M473" i="58"/>
  <c r="AL12" i="59" l="1"/>
  <c r="M81" i="58"/>
  <c r="J85" i="58"/>
  <c r="M663" i="58"/>
  <c r="L715" i="58"/>
  <c r="C60" i="37"/>
  <c r="E8" i="37"/>
  <c r="D13" i="59"/>
  <c r="D14" i="59" s="1"/>
  <c r="L93" i="22"/>
  <c r="J723" i="58"/>
  <c r="H724" i="58"/>
  <c r="H725" i="58" s="1"/>
  <c r="AL14" i="59" l="1"/>
  <c r="J724" i="58"/>
  <c r="M723" i="58"/>
  <c r="L98" i="22"/>
  <c r="M98" i="22" s="1"/>
  <c r="M93" i="22"/>
  <c r="E60" i="37"/>
  <c r="C72" i="37"/>
  <c r="E72" i="37" s="1"/>
  <c r="M85" i="58"/>
  <c r="J715" i="58"/>
  <c r="M715" i="58" s="1"/>
  <c r="D15" i="59"/>
  <c r="AL13" i="59"/>
  <c r="D17" i="59" l="1"/>
  <c r="AL15" i="59"/>
  <c r="M724" i="58"/>
  <c r="J725" i="58"/>
  <c r="M725" i="58" s="1"/>
  <c r="D16" i="59"/>
  <c r="J728" i="58"/>
  <c r="AL17" i="59" l="1"/>
  <c r="D18" i="59"/>
  <c r="AL16" i="59"/>
  <c r="AL18" i="59" l="1"/>
  <c r="D20" i="59"/>
  <c r="AL20" i="59" s="1"/>
  <c r="D19" i="59"/>
  <c r="AL19" i="59" l="1"/>
  <c r="D21" i="59"/>
  <c r="D27" i="59" l="1"/>
  <c r="AL21" i="59"/>
  <c r="D107" i="59" l="1"/>
  <c r="AL27" i="59"/>
  <c r="AL107" i="59" l="1"/>
  <c r="AL111" i="59" s="1"/>
  <c r="D111" i="59"/>
</calcChain>
</file>

<file path=xl/sharedStrings.xml><?xml version="1.0" encoding="utf-8"?>
<sst xmlns="http://schemas.openxmlformats.org/spreadsheetml/2006/main" count="3060" uniqueCount="1386">
  <si>
    <t>ezer Ft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</si>
  <si>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</si>
  <si>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</si>
  <si>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</si>
  <si>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</si>
  <si>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</si>
  <si>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</si>
  <si>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</si>
  <si>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</si>
  <si>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</si>
  <si>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</si>
  <si>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Háziorvosi ügyeleti ellátás</t>
  </si>
  <si>
    <t>Fogorvosi ügyeleti ellátás</t>
  </si>
  <si>
    <t>Kormányzati funkció (szakfeladat) száma: 045150/493908</t>
  </si>
  <si>
    <t>megnevezése:  Egyéb szárazföldi személyszállítás (iskolabusz)</t>
  </si>
  <si>
    <t>Rovatszám</t>
  </si>
  <si>
    <t>hajtó és kenőanyag beszerzés</t>
  </si>
  <si>
    <t>tisztítószer</t>
  </si>
  <si>
    <t>egyéb üzemeltetés (mosatás)</t>
  </si>
  <si>
    <t>Műk.célú előzetesen felszámított ÁFA</t>
  </si>
  <si>
    <t>Különféle befizetések és egyéb dologi kiadások</t>
  </si>
  <si>
    <t>Dologi kiadások</t>
  </si>
  <si>
    <t>Kormányzati funkció (szakfeladat) összesen</t>
  </si>
  <si>
    <t>Kormányzati funkció (szakfeladat) száma:   045160</t>
  </si>
  <si>
    <t>megnevezése: Közutak, hidak, alagutak üzemeltetése</t>
  </si>
  <si>
    <t xml:space="preserve">részmunkaidős egyéb bérr.hat. alá tartózó </t>
  </si>
  <si>
    <t>egyéb költségtérítés</t>
  </si>
  <si>
    <t>Foglalkoztatottak személyi juttatásai</t>
  </si>
  <si>
    <t>Szociális hozzájárulási adói adó</t>
  </si>
  <si>
    <t>Munkaadókat terhelő járulékok és szociális hozzájárulási adó</t>
  </si>
  <si>
    <t>szakmai anyag beszerzés</t>
  </si>
  <si>
    <t>irodaszer</t>
  </si>
  <si>
    <t>munkaruha</t>
  </si>
  <si>
    <t>tisztitószer beszerzése</t>
  </si>
  <si>
    <t>víz- és csatornadíj</t>
  </si>
  <si>
    <t>karbantartási, kisjavítási Szolgáltatási kiadások -festés</t>
  </si>
  <si>
    <t>vásárolt élelmezés</t>
  </si>
  <si>
    <t>Kormányzati funkció (szakfeladat) száma:  066010/813000</t>
  </si>
  <si>
    <t>munkáltatói szja</t>
  </si>
  <si>
    <t>egyéb (karbantartási) anyag beszerzése</t>
  </si>
  <si>
    <t>Kormányzati funkció (szakfeladat) száma:  011130</t>
  </si>
  <si>
    <t>megnevezése: Önkormányzatok és önkormányzati hivatalok jogalkotó
                        és általános igazgatási tevékenysége</t>
  </si>
  <si>
    <t xml:space="preserve">könyv beszerzés </t>
  </si>
  <si>
    <t>Tagdíjak</t>
  </si>
  <si>
    <t>Reklám-, propaganda kiad.</t>
  </si>
  <si>
    <t>Kormányzati funkció (szakfeladat) száma:   064010</t>
  </si>
  <si>
    <t>megnevezése: Közvilágítás</t>
  </si>
  <si>
    <t>Kormányzati funkció (szakfeladat) száma:  013350</t>
  </si>
  <si>
    <t>megnevezése: Önkormányzati vagyonnal való gazdálkodással kapcsolatos feladatok</t>
  </si>
  <si>
    <t>karbantartási, kisjavítási Szolgáltatási kiadások</t>
  </si>
  <si>
    <t>Kormányzati funkció (szakfeladat) száma:  066020</t>
  </si>
  <si>
    <t>megnevezése: Város -, községgazdálkodás egyéb feladatai</t>
  </si>
  <si>
    <t>gázenergia szolgáltatás  (Tájház nyári ktg.)</t>
  </si>
  <si>
    <t>víz- és csatornadíj  (Tájház nyári ktg.)</t>
  </si>
  <si>
    <t>szemétszállítás</t>
  </si>
  <si>
    <t>Kormányzati funkció (szakfeladat) száma:   074031</t>
  </si>
  <si>
    <t>megnevezése:    Család- és nővédelmi egészségügyi gondozás</t>
  </si>
  <si>
    <t>közalkalmazott t munkábajárás ktg.tér 12*3</t>
  </si>
  <si>
    <t xml:space="preserve">közalkalmazott t bankktg.tér </t>
  </si>
  <si>
    <t>gyógyszer beszerzés</t>
  </si>
  <si>
    <t>irodaszer, nyomtatvány</t>
  </si>
  <si>
    <t>nem adatátviteli díj</t>
  </si>
  <si>
    <t>egyéb díjak- biztosítás</t>
  </si>
  <si>
    <t>belföldi kiküldetés</t>
  </si>
  <si>
    <t>Kormányzati funkció (szakfeladat) száma: 018030</t>
  </si>
  <si>
    <t>megnevezése: Támogatás célú finanszírozási műveletek</t>
  </si>
  <si>
    <t>Óvoda működési támogatása</t>
  </si>
  <si>
    <t>Finanszírozási kiadások</t>
  </si>
  <si>
    <t>Kormányzati funkció (szakfeladat) száma: 072112</t>
  </si>
  <si>
    <t>megnevezése: Háziorvosi ügyeleti ellátás</t>
  </si>
  <si>
    <t>Egyéb működési célú kiadások</t>
  </si>
  <si>
    <t>Kormányzati funkció (szakfeladat) száma: 072312</t>
  </si>
  <si>
    <t>megnevezése: Fogorvosi ügyeleti ellátás</t>
  </si>
  <si>
    <t>Kormányzati funkció (szakfeladat) száma: 104042</t>
  </si>
  <si>
    <t>Kormányzati funkció (szakfeladat) száma: 107051</t>
  </si>
  <si>
    <t>Kormányzati funkció (szakfeladat) száma: 107052</t>
  </si>
  <si>
    <t>megnevezése: Házi segítségnyújtás</t>
  </si>
  <si>
    <t>Kormányzati funkció (szakfeladat) száma: 107054</t>
  </si>
  <si>
    <t>megnevezése: Családsegítés</t>
  </si>
  <si>
    <t>Ellátottak pénzbeli juttatásai</t>
  </si>
  <si>
    <t>Kormányzati funkció (szakfeladat) száma:   104051</t>
  </si>
  <si>
    <t>megnevezése: Gyermekvédelmi pénzbeni és természetbeni ellátások</t>
  </si>
  <si>
    <t>kiegészítő gyermekvédelmi támogatás</t>
  </si>
  <si>
    <t>Kormányzati funkció (szakfeladat) száma:   105010</t>
  </si>
  <si>
    <t>megnevezése: Munkanélküli aktív korúak ellátásai</t>
  </si>
  <si>
    <t xml:space="preserve">foglalkoztatást helyettesítő támogatás  </t>
  </si>
  <si>
    <t>rend.szoc.segély</t>
  </si>
  <si>
    <t>Kormányzati funkció (szakfeladat) száma:   107060</t>
  </si>
  <si>
    <t>megnevezése: Egyéb szociális pénzbeli és természetbeni ellátások, támogatások</t>
  </si>
  <si>
    <t>Kormányzati funkció (szakfeladat) száma:   103010</t>
  </si>
  <si>
    <t>megnevezése: Elhunyt személyek hátramaradottainak támogatása</t>
  </si>
  <si>
    <t>Temetési segély</t>
  </si>
  <si>
    <t>Kormányzati funkció (szakfeladat) száma:  094260</t>
  </si>
  <si>
    <t>megnevezése: Hallgatói és oktatói ösztöndíjak, egyéb juttatások</t>
  </si>
  <si>
    <t>Bursa H.támogatás</t>
  </si>
  <si>
    <t>Kormányzati funkció (szakfeladat) száma:   084031</t>
  </si>
  <si>
    <t>Kormányzati funkció (szakfeladat) száma:   041232</t>
  </si>
  <si>
    <t>megnevezése: Start- munkaprogram, Téli közfoglalkoztatás</t>
  </si>
  <si>
    <t>egyéb bérrendszer hatálya alá tartozók munkabére</t>
  </si>
  <si>
    <t>Kormányzati funkció (szakfeladat) száma:  041233</t>
  </si>
  <si>
    <t>megnevezése: Hosszabb időtartamú közfoglalkoztatás</t>
  </si>
  <si>
    <t>Kormányzati funkció (szakfeladat) száma:   082044</t>
  </si>
  <si>
    <t>megnevezése: Könyvtári szolgáltatás</t>
  </si>
  <si>
    <t>állományba nem tartozók megbízási díja</t>
  </si>
  <si>
    <t>Kormányzati funkció (szakfeladat) száma:  082092/910502</t>
  </si>
  <si>
    <t>megnevezése: Közművelődési intézmények, köz.szinterek működtetése</t>
  </si>
  <si>
    <t>kultúrház, ifi.klub</t>
  </si>
  <si>
    <t>gázenergia szolgáltatás</t>
  </si>
  <si>
    <t>megnevezése: Köztemető fenntartartása</t>
  </si>
  <si>
    <t>hajtó- és kenőanyag beszerzés</t>
  </si>
  <si>
    <t>011130</t>
  </si>
  <si>
    <t>013320</t>
  </si>
  <si>
    <t>013350</t>
  </si>
  <si>
    <t>041233</t>
  </si>
  <si>
    <t>045160</t>
  </si>
  <si>
    <t>066020</t>
  </si>
  <si>
    <t>082092</t>
  </si>
  <si>
    <t>Kormányzati funkció (szakfeladat) száma:   900070</t>
  </si>
  <si>
    <t>megnevezése: Fejezeti és általános tartalék elszámolása</t>
  </si>
  <si>
    <t>Rovat megnevezése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</si>
  <si>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</si>
  <si>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</si>
  <si>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</si>
  <si>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</si>
  <si>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</si>
  <si>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</si>
  <si>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</si>
  <si>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</si>
  <si>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</si>
  <si>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</si>
  <si>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</si>
  <si>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</si>
  <si>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</si>
  <si>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</si>
  <si>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</si>
  <si>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</si>
  <si>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</si>
  <si>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</si>
  <si>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</si>
  <si>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</si>
  <si>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</si>
  <si>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</si>
  <si>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</si>
  <si>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B1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</si>
  <si>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</si>
  <si>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</si>
  <si>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</si>
  <si>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</si>
  <si>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</si>
  <si>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B21</t>
  </si>
  <si>
    <t>B22</t>
  </si>
  <si>
    <t>B23</t>
  </si>
  <si>
    <t>B24</t>
  </si>
  <si>
    <t>B25</t>
  </si>
  <si>
    <t>B2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</si>
  <si>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</si>
  <si>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</si>
  <si>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</si>
  <si>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</si>
  <si>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</si>
  <si>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</si>
  <si>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</si>
  <si>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</si>
  <si>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</si>
  <si>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</si>
  <si>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>B311</t>
  </si>
  <si>
    <t>B312</t>
  </si>
  <si>
    <t>B31</t>
  </si>
  <si>
    <t>B3</t>
  </si>
  <si>
    <t>B35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</si>
  <si>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</si>
  <si>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</si>
  <si>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</si>
  <si>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</si>
  <si>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</si>
  <si>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</si>
  <si>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</si>
  <si>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</si>
  <si>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</si>
  <si>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Áru- és készletértékesítés ellenértéke</t>
  </si>
  <si>
    <t>Szolgáltatások ellenértéke</t>
  </si>
  <si>
    <t>Tulajdonosi bevételek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</si>
  <si>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</si>
  <si>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</si>
  <si>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</si>
  <si>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</si>
  <si>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</si>
  <si>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B401</t>
  </si>
  <si>
    <t>B402</t>
  </si>
  <si>
    <t>B404</t>
  </si>
  <si>
    <t>B405</t>
  </si>
  <si>
    <t>B406</t>
  </si>
  <si>
    <t>B407</t>
  </si>
  <si>
    <t>B408</t>
  </si>
  <si>
    <t>B409</t>
  </si>
  <si>
    <t>B410</t>
  </si>
  <si>
    <t>B4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</si>
  <si>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</si>
  <si>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</si>
  <si>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</si>
  <si>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</si>
  <si>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</si>
  <si>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B51</t>
  </si>
  <si>
    <t>B52</t>
  </si>
  <si>
    <t>B53</t>
  </si>
  <si>
    <t>B54</t>
  </si>
  <si>
    <t>B55</t>
  </si>
  <si>
    <t>B5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</si>
  <si>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</si>
  <si>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</si>
  <si>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</si>
  <si>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</si>
  <si>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</si>
  <si>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</si>
  <si>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</si>
  <si>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</si>
  <si>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</si>
  <si>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</si>
  <si>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B71</t>
  </si>
  <si>
    <t>B72</t>
  </si>
  <si>
    <t>B73</t>
  </si>
  <si>
    <t>B7</t>
  </si>
  <si>
    <t>B1-B7</t>
  </si>
  <si>
    <t>Sor-
szám</t>
  </si>
  <si>
    <t>Rovat
száma</t>
  </si>
  <si>
    <t>Eredeti
előirányzat</t>
  </si>
  <si>
    <t>Jövedelemadók (=20+21)</t>
  </si>
  <si>
    <t>I.</t>
  </si>
  <si>
    <t>II.</t>
  </si>
  <si>
    <t>III.</t>
  </si>
  <si>
    <t>IV.</t>
  </si>
  <si>
    <t>V.</t>
  </si>
  <si>
    <t>VI.</t>
  </si>
  <si>
    <t>telekadó</t>
  </si>
  <si>
    <t>magánszemélyek kommunális adója</t>
  </si>
  <si>
    <t>fejezet kezelési előirányzatok</t>
  </si>
  <si>
    <t>társadalombiztosítás pénzügyi alapjai</t>
  </si>
  <si>
    <t>elkülönített állami pénzalapok</t>
  </si>
  <si>
    <t>társulások és költségvetési szerveik</t>
  </si>
  <si>
    <t>nemzetiségi önkormányzatok és költségvetési szerveik</t>
  </si>
  <si>
    <t>állandó jelleggel végzett iparűzési tevékenység után fizetett helyi iparűzési adó</t>
  </si>
  <si>
    <t>ideiglenes jelleggel végzett iparűzési tevékenység után fizetett helyi iparűzési adó</t>
  </si>
  <si>
    <t>belföldi gépjárművek adójának a helyi önkormányzatot megillető része</t>
  </si>
  <si>
    <t>tartózkodás után fizetett idegenforgalmi adó</t>
  </si>
  <si>
    <t>talajterhelési díj</t>
  </si>
  <si>
    <t>év</t>
  </si>
  <si>
    <t>K1</t>
  </si>
  <si>
    <t>K2</t>
  </si>
  <si>
    <t>K3</t>
  </si>
  <si>
    <t>K4</t>
  </si>
  <si>
    <t>K5</t>
  </si>
  <si>
    <t>K6</t>
  </si>
  <si>
    <t>K7</t>
  </si>
  <si>
    <t>K9</t>
  </si>
  <si>
    <t>Előző év költségvetési maradványának igénybevétele</t>
  </si>
  <si>
    <t>B8131</t>
  </si>
  <si>
    <t>B8</t>
  </si>
  <si>
    <t>Összesen</t>
  </si>
  <si>
    <t>Közvilágítás</t>
  </si>
  <si>
    <t>helyi önkormányzatok és költségvetési szerveik</t>
  </si>
  <si>
    <t>társadalombiztosítás pénzügyi alapjai  VÉDŐNŐI FINANSZÍROZÁS</t>
  </si>
  <si>
    <t>karbantartási, kisjavítási szolgáltatási kiadások Tájház</t>
  </si>
  <si>
    <t>K</t>
  </si>
  <si>
    <t>Költségvetési bevételek</t>
  </si>
  <si>
    <t>Finanszírozási bevételek</t>
  </si>
  <si>
    <t>Bevételek összesen</t>
  </si>
  <si>
    <t xml:space="preserve">B </t>
  </si>
  <si>
    <t xml:space="preserve">Önkormányzatok működési támogatásai </t>
  </si>
  <si>
    <t xml:space="preserve">Működési célú támogatások államháztartáson belülről </t>
  </si>
  <si>
    <t>Felhalmozási célú támogatások államháztartáson belülről</t>
  </si>
  <si>
    <t xml:space="preserve">Működési bevételek </t>
  </si>
  <si>
    <t xml:space="preserve">Közhatalmi bevételek </t>
  </si>
  <si>
    <t>Működési célú átvett pénzeszközök</t>
  </si>
  <si>
    <t xml:space="preserve">Felhalmozási bevételek </t>
  </si>
  <si>
    <t>Felhalmozási célú átvett pénzeszközök</t>
  </si>
  <si>
    <t>BEVÉTELEK</t>
  </si>
  <si>
    <t>KIADÁSOK</t>
  </si>
  <si>
    <t>Személyi juttatások</t>
  </si>
  <si>
    <t xml:space="preserve"> Dologi kiadások</t>
  </si>
  <si>
    <t>KIADÁSOK ÖSSZESEN</t>
  </si>
  <si>
    <t xml:space="preserve">Termékek és szolgáltatások adói </t>
  </si>
  <si>
    <t>Működési bevételek</t>
  </si>
  <si>
    <t>Beruházások</t>
  </si>
  <si>
    <t>Felújítások</t>
  </si>
  <si>
    <t xml:space="preserve"> Munkaad.terh.járulékok és szoc.hoz.jár.adó</t>
  </si>
  <si>
    <t>BEVÉTELEK ÖSSZSEN</t>
  </si>
  <si>
    <t>Egyéb általános tartalék</t>
  </si>
  <si>
    <t xml:space="preserve">Új Otthon a károsultatkért </t>
  </si>
  <si>
    <t>L</t>
  </si>
  <si>
    <t>M</t>
  </si>
  <si>
    <t>megnevezés</t>
  </si>
  <si>
    <t>összeg</t>
  </si>
  <si>
    <t>Helyi adóbevételek</t>
  </si>
  <si>
    <t>Pénzmaradvány felhasználás</t>
  </si>
  <si>
    <t>Felhalmozási bevételek összesen</t>
  </si>
  <si>
    <t>A támogatás kedvezményezettje</t>
  </si>
  <si>
    <t>Adóelengedés</t>
  </si>
  <si>
    <t>Adókedvezmény</t>
  </si>
  <si>
    <t>Térítési díj</t>
  </si>
  <si>
    <t>mértéke%</t>
  </si>
  <si>
    <t>összege (e Ft)</t>
  </si>
  <si>
    <t>fő</t>
  </si>
  <si>
    <t>Műemlék épületek lakói</t>
  </si>
  <si>
    <t>komm.adó</t>
  </si>
  <si>
    <t>65 év feletti komm.adó</t>
  </si>
  <si>
    <t>gépj.adó</t>
  </si>
  <si>
    <t>Óvodai étkeztetés</t>
  </si>
  <si>
    <t>Bölcsődei étkeztetés</t>
  </si>
  <si>
    <t>Adókedvezmény részletezése:</t>
  </si>
  <si>
    <t>Gépjárműadó</t>
  </si>
  <si>
    <t>korm.funkció</t>
  </si>
  <si>
    <t>Módosított előirányzat</t>
  </si>
  <si>
    <t>Teljesítés</t>
  </si>
  <si>
    <t>Teljesítés százaléka</t>
  </si>
  <si>
    <t>egyéb szakmai anyag beszerzése</t>
  </si>
  <si>
    <t>Karbantartási, kisjavítási sz.</t>
  </si>
  <si>
    <t>Szállítási szolgi díjak</t>
  </si>
  <si>
    <t>Egészségügyi hozzájárulás</t>
  </si>
  <si>
    <t>B814</t>
  </si>
  <si>
    <t>Megnevezés</t>
  </si>
  <si>
    <t>Vásárolt élelmezés</t>
  </si>
  <si>
    <t>ezer forint</t>
  </si>
  <si>
    <t xml:space="preserve">E </t>
  </si>
  <si>
    <t>Sorszám</t>
  </si>
  <si>
    <t>Eszközök</t>
  </si>
  <si>
    <t>Változás %-a</t>
  </si>
  <si>
    <t>I. Immateriális javak</t>
  </si>
  <si>
    <t xml:space="preserve">   a, Korl.forgalomképes szellemi termékek</t>
  </si>
  <si>
    <t xml:space="preserve">   b, Korl.forgalomképes szellemi termékek(intézmény)</t>
  </si>
  <si>
    <t xml:space="preserve">II. Tárgyi eszközök </t>
  </si>
  <si>
    <t xml:space="preserve"> II/1.Törzsvagyon</t>
  </si>
  <si>
    <t xml:space="preserve">   a,Forgalomképtelen Ingatlanok </t>
  </si>
  <si>
    <t xml:space="preserve">       1.Jubileumi park</t>
  </si>
  <si>
    <t xml:space="preserve">       2.Belterületi úthálózat</t>
  </si>
  <si>
    <t xml:space="preserve">       3.Derítő</t>
  </si>
  <si>
    <t xml:space="preserve">       4.Áteresz</t>
  </si>
  <si>
    <t xml:space="preserve">       5.Kábel TV rendszer</t>
  </si>
  <si>
    <t xml:space="preserve">       6.Iskolai támfal</t>
  </si>
  <si>
    <t xml:space="preserve">       7.Iskola kerítés</t>
  </si>
  <si>
    <t xml:space="preserve">       8.Játszótér</t>
  </si>
  <si>
    <t xml:space="preserve">       9.Egyéb belterületek </t>
  </si>
  <si>
    <t xml:space="preserve">      10.Folyamatban lévő ingatlan beruházás, felújítás</t>
  </si>
  <si>
    <t xml:space="preserve">      11.Forgalomképtelen földterületek</t>
  </si>
  <si>
    <t xml:space="preserve">   b,Korlátozottan forgalomképes ingatlanok </t>
  </si>
  <si>
    <t xml:space="preserve">       1.Telek</t>
  </si>
  <si>
    <t xml:space="preserve">       2.Iskola épület</t>
  </si>
  <si>
    <t xml:space="preserve">       3.Iskola épület</t>
  </si>
  <si>
    <t xml:space="preserve">       4.Óvoda , ifjúsági klub</t>
  </si>
  <si>
    <t xml:space="preserve">       5.Kultúrotton</t>
  </si>
  <si>
    <t xml:space="preserve">       6.Orvosi rendelő és védőnői helyiség</t>
  </si>
  <si>
    <t xml:space="preserve">       7.Sportöltöző</t>
  </si>
  <si>
    <t xml:space="preserve">       8.Hivatal épülete</t>
  </si>
  <si>
    <t xml:space="preserve">       9.Posta </t>
  </si>
  <si>
    <t xml:space="preserve">       10.Nyilvános illemhely</t>
  </si>
  <si>
    <t xml:space="preserve">       11.Tűzoltó szertár</t>
  </si>
  <si>
    <t xml:space="preserve">       12.Garázs </t>
  </si>
  <si>
    <t xml:space="preserve"> II/2. Forgalomképes ingatlanok</t>
  </si>
  <si>
    <t xml:space="preserve">       1.Telek, zártkerti- és külterületi földterületek</t>
  </si>
  <si>
    <t xml:space="preserve">       2.Épületek</t>
  </si>
  <si>
    <t xml:space="preserve"> II/3.Egyéb tárgyi eszközök</t>
  </si>
  <si>
    <t xml:space="preserve">       1.Gépek, berendezések, felszerelések</t>
  </si>
  <si>
    <t xml:space="preserve">       2.Gépek, berendezések, felszerelések(intézmény)</t>
  </si>
  <si>
    <t xml:space="preserve">       3.Járművek- Suzuki Vitara</t>
  </si>
  <si>
    <t>III.Befektetett pénzügyi eszközök</t>
  </si>
  <si>
    <t xml:space="preserve">       1.Tartós részesedések</t>
  </si>
  <si>
    <t xml:space="preserve">       2.Tartósan adott kölcsdönök</t>
  </si>
  <si>
    <t>IV.Üzemeltetésre, kezelésre átadott, átvett eszk.</t>
  </si>
  <si>
    <t xml:space="preserve">       1.Szennyvízcsatorna hálózat</t>
  </si>
  <si>
    <t xml:space="preserve">       2.Ivóvíz távvezeték</t>
  </si>
  <si>
    <t xml:space="preserve">       3.Ivóvízellátó vízközmű</t>
  </si>
  <si>
    <t xml:space="preserve">       4.Iskola épület</t>
  </si>
  <si>
    <t xml:space="preserve">       5.Iskola épület</t>
  </si>
  <si>
    <t xml:space="preserve">       6.Iskolai berendezések, eszközök</t>
  </si>
  <si>
    <t xml:space="preserve">       7.Tájház</t>
  </si>
  <si>
    <t xml:space="preserve">A, BEFEKTETETT ESZKÖZÖK ÖSSZESEN </t>
  </si>
  <si>
    <t>I. Készletek</t>
  </si>
  <si>
    <t>II. Követelések összesen</t>
  </si>
  <si>
    <t xml:space="preserve">       1.Követelések áruszállításból, szolgáltatásból (vevők)</t>
  </si>
  <si>
    <t xml:space="preserve">       2.Adósok </t>
  </si>
  <si>
    <t xml:space="preserve">         Ebből:   - Helyi adóhátralék</t>
  </si>
  <si>
    <t>III.Értékpapírok</t>
  </si>
  <si>
    <t>IV.Pénzeszközök</t>
  </si>
  <si>
    <t>V.Egyéb aktív pénzügyi elszámolások (intézmény)</t>
  </si>
  <si>
    <t>B,FORGÓESZKÖZÖK ÖSSZESEN</t>
  </si>
  <si>
    <t xml:space="preserve">ESZKÖZÖK ÖSSZESEN </t>
  </si>
  <si>
    <t xml:space="preserve">Kormányzati funkció 
</t>
  </si>
  <si>
    <t>Teljesítés 
%</t>
  </si>
  <si>
    <t>Helyi önkormányzatokkiegészítő  támogatásai</t>
  </si>
  <si>
    <t>Egyéb közhatalmi bevételek</t>
  </si>
  <si>
    <t>Teljesítés 
 %</t>
  </si>
  <si>
    <t>Eredeti 
Előirányzat</t>
  </si>
  <si>
    <t>Módosított
 előirányzat</t>
  </si>
  <si>
    <t>Módosított 
íelőirányzat</t>
  </si>
  <si>
    <t>Előző időszak</t>
  </si>
  <si>
    <t>Módosítások</t>
  </si>
  <si>
    <t>Tárgyi időszak</t>
  </si>
  <si>
    <t/>
  </si>
  <si>
    <t>ESZKÖZÖK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</si>
  <si>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</si>
  <si>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</si>
  <si>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</si>
  <si>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</si>
  <si>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</si>
  <si>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</si>
  <si>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</si>
  <si>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</si>
  <si>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</si>
  <si>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</si>
  <si>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</si>
  <si>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</si>
  <si>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</si>
  <si>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</si>
  <si>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</si>
  <si>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</si>
  <si>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</si>
  <si>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</si>
  <si>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</si>
  <si>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</si>
  <si>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</si>
  <si>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</si>
  <si>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</si>
  <si>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</si>
  <si>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</si>
  <si>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</si>
  <si>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</si>
  <si>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</si>
  <si>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</si>
  <si>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</si>
  <si>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</si>
  <si>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36</t>
  </si>
  <si>
    <t>38</t>
  </si>
  <si>
    <t>39</t>
  </si>
  <si>
    <t>42</t>
  </si>
  <si>
    <t>43</t>
  </si>
  <si>
    <t>44</t>
  </si>
  <si>
    <t>51</t>
  </si>
  <si>
    <t>52</t>
  </si>
  <si>
    <t>53</t>
  </si>
  <si>
    <t>57</t>
  </si>
  <si>
    <t>58</t>
  </si>
  <si>
    <t>59</t>
  </si>
  <si>
    <t>62</t>
  </si>
  <si>
    <t>66</t>
  </si>
  <si>
    <t>67</t>
  </si>
  <si>
    <t>68</t>
  </si>
  <si>
    <t>69</t>
  </si>
  <si>
    <t>70</t>
  </si>
  <si>
    <t>71</t>
  </si>
  <si>
    <t>72</t>
  </si>
  <si>
    <t>73</t>
  </si>
  <si>
    <t>85</t>
  </si>
  <si>
    <t>88</t>
  </si>
  <si>
    <t>89</t>
  </si>
  <si>
    <t>101</t>
  </si>
  <si>
    <t>106</t>
  </si>
  <si>
    <t>111</t>
  </si>
  <si>
    <t>142</t>
  </si>
  <si>
    <t>143</t>
  </si>
  <si>
    <t>147</t>
  </si>
  <si>
    <t>148</t>
  </si>
  <si>
    <t>149</t>
  </si>
  <si>
    <t>152</t>
  </si>
  <si>
    <t>153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</si>
  <si>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</si>
  <si>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</si>
  <si>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</si>
  <si>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</si>
  <si>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</si>
  <si>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</si>
  <si>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</si>
  <si>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</si>
  <si>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</si>
  <si>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</si>
  <si>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Konszolidálás előtti összeg</t>
  </si>
  <si>
    <t>Konszolidálás</t>
  </si>
  <si>
    <t>Konszolidált összeg</t>
  </si>
  <si>
    <t>ESZKÖZÖK ÖSSZESEN (=A+B+C+D+E+F)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</si>
  <si>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</si>
  <si>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</si>
  <si>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</si>
  <si>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</si>
  <si>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</si>
  <si>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</si>
  <si>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VI Értékcsökkenési leírás</t>
  </si>
  <si>
    <t>VII Egyéb ráfordítások</t>
  </si>
  <si>
    <t>A)  TEVÉKENYSÉGEK EREDMÉNYE (=I±II+III-IV-V-VI-VII)</t>
  </si>
  <si>
    <t>B)  PÉNZÜGYI MŰVELETEK EREDMÉNYE (=VIII-IX)</t>
  </si>
  <si>
    <t xml:space="preserve"> PÉNZESZKÖZ  VÁLTOZÁS BEMUTÁSA</t>
  </si>
  <si>
    <t>Pénzkészlet tárgyidő.elején-Ft költsv. bankszámlák egyenlege (Előirányzat-felhasználási keretszámlák egyenlege)</t>
  </si>
  <si>
    <t>Pénzkészlet tárgyidő.elején-Devizabetét számlák egyenlege</t>
  </si>
  <si>
    <t>Pénzkészlet tárgyidő.elején-Forintpénztár, betétk. egyenlege</t>
  </si>
  <si>
    <t>Pénzkészlet tárgyidő.elején-Valutapénztárak egyenlege</t>
  </si>
  <si>
    <t>Pénzkészlet tárgyidő.elején- ÖSSZESEN (01+02+03+04)</t>
  </si>
  <si>
    <t>Pénzkészlet tárgyidő.végén-Ft. költsv. bankszámlák egyenlege (Előirányzat-felhasználási keretszámlák egyenlege)</t>
  </si>
  <si>
    <t>Pénzkészlet tárgyidő.végén-Devizabetét számlák egyenlege</t>
  </si>
  <si>
    <t>Pénzkészlet tárgyidő.végén-Forintpénztár, betétk. egyenlege</t>
  </si>
  <si>
    <t>Pénzkészlet tárgyidő.végén-Valutapénztárak egyenlege</t>
  </si>
  <si>
    <t>Pénzkészlet tárgyidő.végén- ÖSSZESEN(08+...+11=05+06-07)</t>
  </si>
  <si>
    <t>Módosított
előirányzat</t>
  </si>
  <si>
    <t xml:space="preserve">A </t>
  </si>
  <si>
    <t xml:space="preserve">elkülönített állami pénzalapok KÖZFOGLALKOZTATÁS </t>
  </si>
  <si>
    <t>Ellátási díjak - iskolai étkezés</t>
  </si>
  <si>
    <t>096015</t>
  </si>
  <si>
    <t>sorszám</t>
  </si>
  <si>
    <t>Alpolgármester költségtérítése 12*20.196</t>
  </si>
  <si>
    <t>Szociális hozzájárulási adó 27%</t>
  </si>
  <si>
    <t>Munkaadókat terhelő járulékok és szociális hozzájárulási adó (=5)</t>
  </si>
  <si>
    <t>Kiküldetések</t>
  </si>
  <si>
    <t>Dologi kiadások (=10+14+17+19)</t>
  </si>
  <si>
    <t>Készletbeszerzés (=1+2)</t>
  </si>
  <si>
    <t>Szolgáltatási kiadások (=4+5+6+7)</t>
  </si>
  <si>
    <t>Beruházás áfa</t>
  </si>
  <si>
    <t>Beruházási kiadások</t>
  </si>
  <si>
    <t>felújítás áfa</t>
  </si>
  <si>
    <t>Finanszírozási kiadások (=1+2+3)</t>
  </si>
  <si>
    <t>Szociális hozzájárulási adó 13,5%</t>
  </si>
  <si>
    <t>Munkaadókat terhelő járulékok és szociális hozzájárulási adó (=3)</t>
  </si>
  <si>
    <t>Műk.célú előzetesen felszámított ÁFA (=4x27%)</t>
  </si>
  <si>
    <t>villamosenergia szolgáltatás, közvilágítás karbantartási díj</t>
  </si>
  <si>
    <t>karbantartási, kisjavítási szolgáltatási kiadások -egyéb önkormányzati vagyon</t>
  </si>
  <si>
    <t>Egyéb működési célú kiadások (=1)</t>
  </si>
  <si>
    <t>Kormányzati funkció (szakfeladat) összesen (=2)</t>
  </si>
  <si>
    <t>Támogatás célú pénzeszk. Átadás (=1)</t>
  </si>
  <si>
    <t xml:space="preserve">közalkalmazott területi pótlék   </t>
  </si>
  <si>
    <t>Foglalkoztatottak személyi juttatásai (=3+…+8)</t>
  </si>
  <si>
    <t>Munkaadókat terhelő járulékok és szociális hozzájárulási adó (=10+11+12)</t>
  </si>
  <si>
    <t>Készletbeszerzések (=14+15+16)</t>
  </si>
  <si>
    <t>adatátviteli célú távközlési díj</t>
  </si>
  <si>
    <t>Szolgáltatási kiadások (=21+22+23)</t>
  </si>
  <si>
    <t>Kiküldetések, reklám és propagandakiadások (=25)</t>
  </si>
  <si>
    <t>Különféle befizetések és egyéb dologi kiadások (=27)</t>
  </si>
  <si>
    <t>Dologi kiadások (=17+20+24+26+28)</t>
  </si>
  <si>
    <t>Külső személyi juttatások (=1)</t>
  </si>
  <si>
    <t>Szolgáltatási kiadások (=5)</t>
  </si>
  <si>
    <t>Szolgáltatási kiadások (=7)</t>
  </si>
  <si>
    <t>Különféle befizetések és egyéb dologi kiadások (=9)</t>
  </si>
  <si>
    <t>Dologi kiadások (=6+8+10)</t>
  </si>
  <si>
    <t>Kormányzati funkció (szakfeladat) összesen (=2+4+11)</t>
  </si>
  <si>
    <t>Foglalkoztatottak személyi juttatásai (=1)</t>
  </si>
  <si>
    <t>Külső személyi juttatások (=3)</t>
  </si>
  <si>
    <t>Egy szakmai anyagbesz</t>
  </si>
  <si>
    <t>Készletbeszerzések (=7+8)</t>
  </si>
  <si>
    <t>karbantartás kisjavítás - műv.ház</t>
  </si>
  <si>
    <t>Szolgáltatási kiadások (=10+ …+ 16)</t>
  </si>
  <si>
    <t>Kiküldetések, reklám és propagandakiadások (=18)</t>
  </si>
  <si>
    <t>Különféle befizetések és egyéb dologi kiadások (=20)</t>
  </si>
  <si>
    <t>Beruházás összesen</t>
  </si>
  <si>
    <t>Kormányzati funkció (szakfeladat) összesen (=2+4+6+22)</t>
  </si>
  <si>
    <t>megnevezése: civil szervezetek működési támogatása</t>
  </si>
  <si>
    <t>Egyéb működési célú kiadások (=1+…+10)</t>
  </si>
  <si>
    <t>Kormányzati funkció (szakfeladat) összesen (=11)</t>
  </si>
  <si>
    <t>Ellátottak pénzbeli juttatásai (=1)</t>
  </si>
  <si>
    <t>Kormányzati funkció (szakfeladat) száma:  096015/562913</t>
  </si>
  <si>
    <t>Foglalkoztatottak személyi juttatásai (=1+2+3)</t>
  </si>
  <si>
    <t>Külső személyi juttatások (=5)</t>
  </si>
  <si>
    <t>Munkaadókat terhelő járulékok és szociális hozzájárulási adó (=7+8+9)</t>
  </si>
  <si>
    <t>Készletbeszerzések (=11+…+15)</t>
  </si>
  <si>
    <t>Szolgáltatási kiadások (=17+18+19)</t>
  </si>
  <si>
    <t>Dologi kiadások (=16+20+21)</t>
  </si>
  <si>
    <t>Kormányzati funkció (szakfeladat) összesen (=4+6+10+22)</t>
  </si>
  <si>
    <t>Munkaadókat terhelő járulékok és szociális hozzájárulási adó (=5+6+7)</t>
  </si>
  <si>
    <t>karbantartási, kisjavítási szolgáltatási kiadások -traktor javítás. egyéb</t>
  </si>
  <si>
    <t>Kormányzati funkció (szakfeladat) összesen (=4+8+18)</t>
  </si>
  <si>
    <t>Ellátottak pénzbeli juttatásai (=1+2)</t>
  </si>
  <si>
    <t>Kormányzati funkció (szakfeladat) összesen (=3)</t>
  </si>
  <si>
    <t xml:space="preserve">megnevezése: szociális étkeztetés </t>
  </si>
  <si>
    <t>Ellátottak pénzbeli juttatásai (=1+3)</t>
  </si>
  <si>
    <t>Beruházási ÁFA</t>
  </si>
  <si>
    <t>Felújítási ÁFA</t>
  </si>
  <si>
    <t>Felhalmozási célú támogatások</t>
  </si>
  <si>
    <t>Bevételek - pénzforgalmi                                    (+)</t>
  </si>
  <si>
    <t>Kiadások - pénzforgalmi                                      (-)</t>
  </si>
  <si>
    <t>13. melléklet</t>
  </si>
  <si>
    <t>12. melléklet</t>
  </si>
  <si>
    <t>8. melléklet</t>
  </si>
  <si>
    <t>7. melléklet</t>
  </si>
  <si>
    <t>6. melléklet</t>
  </si>
  <si>
    <t>5. melléklet</t>
  </si>
  <si>
    <t>4. melléklet                                                                                                                                                                                                                              ezer Ft</t>
  </si>
  <si>
    <t>3. melléklet</t>
  </si>
  <si>
    <t>2. melléklet</t>
  </si>
  <si>
    <t>1. melléklet</t>
  </si>
  <si>
    <t>Eredeti</t>
  </si>
  <si>
    <t>Teljesítés %</t>
  </si>
  <si>
    <t>Kormányzati funkció 
megnevezése</t>
  </si>
  <si>
    <t>Összes
 kiadás</t>
  </si>
  <si>
    <t xml:space="preserve">K 1
Személyi 
juttatások
</t>
  </si>
  <si>
    <t>K 2
Munkaad.
terh.
Járulékok és szoc.hoz.jár.adó</t>
  </si>
  <si>
    <t xml:space="preserve">K 3
Dologi
kiadások
</t>
  </si>
  <si>
    <t xml:space="preserve">K 6
Beruházások
</t>
  </si>
  <si>
    <t>Eredeti előirányzat</t>
  </si>
  <si>
    <t>Kiadások összesen</t>
  </si>
  <si>
    <t>15. melléklet</t>
  </si>
  <si>
    <t>Sor-szám</t>
  </si>
  <si>
    <t>018010</t>
  </si>
  <si>
    <t>átvett pénzeszközök</t>
  </si>
  <si>
    <t>K8</t>
  </si>
  <si>
    <t>Egyéb felhalmozási kiadások</t>
  </si>
  <si>
    <t>Befektetett pénzügy eszközöük bevételeli</t>
  </si>
  <si>
    <t>B4081</t>
  </si>
  <si>
    <t xml:space="preserve">Egyéb pénzeszköz átvétel </t>
  </si>
  <si>
    <t>Forgatási célú értékpapírok beváltása</t>
  </si>
  <si>
    <t>B8121</t>
  </si>
  <si>
    <t>018020</t>
  </si>
  <si>
    <t>előirányzat</t>
  </si>
  <si>
    <t>Felújítási kiadások</t>
  </si>
  <si>
    <t>Kormányzati funkció (szakfeladat) száma:  018020</t>
  </si>
  <si>
    <t>EHO</t>
  </si>
  <si>
    <t>SZJA</t>
  </si>
  <si>
    <t>Munkaruha</t>
  </si>
  <si>
    <t xml:space="preserve">egyéb karb.anyag   </t>
  </si>
  <si>
    <t>karbantartás, kisjavítás, értékbecslés</t>
  </si>
  <si>
    <t xml:space="preserve">teljes munkaidősegyéb bérr.hat. alá tartózó </t>
  </si>
  <si>
    <t>egyéb üzemeltetési anyag</t>
  </si>
  <si>
    <t xml:space="preserve"> EHO 1,19*0,14</t>
  </si>
  <si>
    <t>Munkaadói szja  1,19*0,15</t>
  </si>
  <si>
    <t>megnevezése: Családsegítő és gyermekjóléti szolgáltatások</t>
  </si>
  <si>
    <t>Műk.célú pénzeszköz átadás Herendi környéki Önkormányzatok Család- és Gyermekjóléti Szolgálatának</t>
  </si>
  <si>
    <t>Dologi kiadások  (1+2)</t>
  </si>
  <si>
    <t xml:space="preserve">közalkalmazott  bankktg.tér </t>
  </si>
  <si>
    <t>Egyéb szolgáltatások</t>
  </si>
  <si>
    <t>Települési támogatás</t>
  </si>
  <si>
    <t>Viziközmű dszámla</t>
  </si>
  <si>
    <t>Felhalmozási kiadások</t>
  </si>
  <si>
    <t>Irányító szervi támogatás</t>
  </si>
  <si>
    <t>Tárgyév (nyit6ó)</t>
  </si>
  <si>
    <t>Tárgyév (Záró))</t>
  </si>
  <si>
    <t>0-ra leírt szellemi termék:</t>
  </si>
  <si>
    <t xml:space="preserve">      12. Rekultivált szilárd hulladéklerakó</t>
  </si>
  <si>
    <t>0-ra leírt gépek, berendezések, felszerelések, járművek</t>
  </si>
  <si>
    <t xml:space="preserve">9. melléklet                                                                                                                                                                                                                      </t>
  </si>
  <si>
    <t>A/I Immateriális javak (=A/I/1+A/I/2+A/I/3)</t>
  </si>
  <si>
    <t>A/II Tárgyi eszközök  (=A/II/1+...+A/II/5)</t>
  </si>
  <si>
    <t>A/III Befektetett pénzügyi eszközök (=A/III/1+A/III/2+A/III/3)</t>
  </si>
  <si>
    <t>A) NEMZETI VAGYONBA TARTOZÓ BEFEKTETETT ESZKÖZÖK (=A/I+A/II+A/III+A/IV)</t>
  </si>
  <si>
    <t>C/III-IV. Forintszámlák és Devizaszámlák (=C/III/1+C/III/2+CIV/1+C/IV/2)</t>
  </si>
  <si>
    <t>C) PÉNZESZKÖZÖK (=C/I+…+C/IV)</t>
  </si>
  <si>
    <t>D/I Költségvetési évben esedékes követelések (=D/I/1+…+D/I/8)</t>
  </si>
  <si>
    <t>D/III Követelés jellegű sajátos elszámolások (=D/III/1+…+D/III/9)</t>
  </si>
  <si>
    <t>D) KÖVETELÉSEK  (=D/I+D/II+D/III)</t>
  </si>
  <si>
    <t>G/I-III Nemzeti vagyon és egyéb eszközök induláskori értéke és változásai</t>
  </si>
  <si>
    <t>G/IV Felhalmozott eredmény</t>
  </si>
  <si>
    <t>G/VI Mérleg szerinti eredmény</t>
  </si>
  <si>
    <t>G/ SAJÁT TŐKE  (= G/I+…+G/VI)</t>
  </si>
  <si>
    <t>H/II Költségvetési évet követően esedékes kötelezettségek (=H/II/1+…+H/II/9)</t>
  </si>
  <si>
    <t>H/III Kötelezettség jellegű sajátos elszámolások (=H/III/1+…+H/III/10)</t>
  </si>
  <si>
    <t>H) KÖTELEZETTSÉGEK (=H/I+H/II+H/III)</t>
  </si>
  <si>
    <t>FORRÁSOK ÖSSZESEN (=G+H+I+J)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</si>
  <si>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</si>
  <si>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</si>
  <si>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</si>
  <si>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</si>
  <si>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</si>
  <si>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</si>
  <si>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</si>
  <si>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</si>
  <si>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</si>
  <si>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</si>
  <si>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</si>
  <si>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20 Egyéb kapott (járó) kamatok és kamatjellegű eredményszemléletű bevételek</t>
  </si>
  <si>
    <t>21 Pénzügyi műveletek egyéb eredményszemléletű bevételei (&gt;=21a+21b)</t>
  </si>
  <si>
    <t>VIII Pénzügyi műveletek eredményszemléletű bevételei (=17+18+19+20+21)</t>
  </si>
  <si>
    <t>26 Pénzügyi műveletek egyéb ráfordításai (&gt;=26a+26b)</t>
  </si>
  <si>
    <t>IX Pénzügyi műveletek ráfordításai (=22+23+24+25+26)</t>
  </si>
  <si>
    <t>C)  MÉRLEG SZERINTI EREDMÉNY (=±A±B)</t>
  </si>
  <si>
    <t>Módosítás</t>
  </si>
  <si>
    <t>Tárgy időszak</t>
  </si>
  <si>
    <t>Működési kölcsönök visszatérülése</t>
  </si>
  <si>
    <t>Működési célú kölcsönök visszatérülése</t>
  </si>
  <si>
    <t>Kistelepülések malacsony öszegű fejlesztéseinek támogatása</t>
  </si>
  <si>
    <t>Turisztikai pályázat</t>
  </si>
  <si>
    <t>Közvetített szolgáltatások,</t>
  </si>
  <si>
    <t>B403</t>
  </si>
  <si>
    <t>ÁHB megelőlegezés (2018.évi normatíva előleg)</t>
  </si>
  <si>
    <t xml:space="preserve">      13. Ravatalozó</t>
  </si>
  <si>
    <t xml:space="preserve">       3. Petőfi u. 51.</t>
  </si>
  <si>
    <t xml:space="preserve">       3.Adott előlegek</t>
  </si>
  <si>
    <t>Eredeti EI</t>
  </si>
  <si>
    <t xml:space="preserve"> Munkaad.terh.
Járulékok és szoc.hoz.jár.adó</t>
  </si>
  <si>
    <t>Minimálbér emelés miatti póttámogatás</t>
  </si>
  <si>
    <t>Beuházási kiadások</t>
  </si>
  <si>
    <t>Közvetített szolgáltatás</t>
  </si>
  <si>
    <t>közhatalmi bevételek</t>
  </si>
  <si>
    <t>Működési bevételel</t>
  </si>
  <si>
    <t>Előző évi maradvány igénybe vétele</t>
  </si>
  <si>
    <t>K5                   Működési célú pénzeszkő átadás</t>
  </si>
  <si>
    <t>kis értékű tárgyi eszközök  feklújítása</t>
  </si>
  <si>
    <t>Béren kívüli juttatások</t>
  </si>
  <si>
    <t>Külső személyi juttatások (=1+2+3)</t>
  </si>
  <si>
    <t>folyóirat</t>
  </si>
  <si>
    <t>Szakmai anyagok</t>
  </si>
  <si>
    <t>Irodaszer, nyomtatvány, nyomtatási kellékek</t>
  </si>
  <si>
    <t>Élelmiszer vásárlás</t>
  </si>
  <si>
    <t>Egyéb üzemfenntartási anyagok</t>
  </si>
  <si>
    <t>Üzemfenntartási anyagok</t>
  </si>
  <si>
    <t>Adatátviteli célú távközlés (domain név)</t>
  </si>
  <si>
    <t>Egyéb informatikai (Honlap karbantartás)</t>
  </si>
  <si>
    <t>Informatikai szolgáltatások</t>
  </si>
  <si>
    <t>Karbantartás, kisjavítás</t>
  </si>
  <si>
    <t>Bérlet és lízing</t>
  </si>
  <si>
    <t>Közvetített szolgáltatások ÁHB és ÁHK</t>
  </si>
  <si>
    <t>Szakmai tevékenységet segítő szolgáltatások (pályázatírás)</t>
  </si>
  <si>
    <t>Egyéb szolgáltatások összesen</t>
  </si>
  <si>
    <t>Szolgáltatási kiadások (=11+12+13)</t>
  </si>
  <si>
    <t>Kiküldetések, reklám és propagandakiadások (=15+16)</t>
  </si>
  <si>
    <t>Egyéb dologi kiadások - testvér települési kapcsolatok</t>
  </si>
  <si>
    <t>Különféle befizetések és egyéb dologi kiadások (=18)</t>
  </si>
  <si>
    <t>Egyéb működési célú kiadások (=21)</t>
  </si>
  <si>
    <t>Szoborfelújítás</t>
  </si>
  <si>
    <t>Kormányzati funkció (szakfeladat) száma:   013320</t>
  </si>
  <si>
    <t>villamosenergia szolgáltatás</t>
  </si>
  <si>
    <t>RÉSZGAZDA</t>
  </si>
  <si>
    <t xml:space="preserve">Hivatal működési támogatása </t>
  </si>
  <si>
    <t xml:space="preserve">K </t>
  </si>
  <si>
    <t>Kormányzati funkció (szakfeladat) összesen (=2+4)</t>
  </si>
  <si>
    <t>Betegszabadság</t>
  </si>
  <si>
    <t>főkönyvi szám</t>
  </si>
  <si>
    <t>Készletbeszerzések (=1+2+3)</t>
  </si>
  <si>
    <t>szakmai szolgáltatás (Iskolabusz)</t>
  </si>
  <si>
    <t>Szolgáltatási kiadások (=5+6+7+8)</t>
  </si>
  <si>
    <t>Különféle befizetések és egyéb dologi kiadások (=10)</t>
  </si>
  <si>
    <t>Dologi kiadások (=4+9+11)</t>
  </si>
  <si>
    <t>Kormányzati funkció (szakfeladat) összesen (=12)</t>
  </si>
  <si>
    <t>Karbantartás</t>
  </si>
  <si>
    <t>Szolgáltatási kiadások (=1+2+3)</t>
  </si>
  <si>
    <t>Kormányzati funkció (szakfeladat) összesen (=7+13)</t>
  </si>
  <si>
    <t>Szolgáltatási kiadások (=1)</t>
  </si>
  <si>
    <t>Különféle befizetések és egyéb dologi kiadások (=3)</t>
  </si>
  <si>
    <t>Dologi kiadások (=2+4)</t>
  </si>
  <si>
    <t>Kormányzati funkció (szakfeladat) összesen (=5)</t>
  </si>
  <si>
    <t>megnevezése: Zöldterület-kezelés</t>
  </si>
  <si>
    <t>teljesmunkaidős egyéb bérr.hat. alá tartózó készpénz juttatása</t>
  </si>
  <si>
    <t>jutalom</t>
  </si>
  <si>
    <t>Egyéb költségtérítések</t>
  </si>
  <si>
    <t>Szociális hozzájárulási adó</t>
  </si>
  <si>
    <t>Készletbeszerzések (=9+10+11)</t>
  </si>
  <si>
    <t>biztosítási díjak (géptörés, kötelező)</t>
  </si>
  <si>
    <t>Szolgáltatási kiadások (=13+14)</t>
  </si>
  <si>
    <t>Különféle befizetések és egyéb dologi kiadások (=16)</t>
  </si>
  <si>
    <t>Dologi kiadások (=12+15+17)</t>
  </si>
  <si>
    <t>Munkáltatói járulékok</t>
  </si>
  <si>
    <t>Készletbeszerzések (=1)</t>
  </si>
  <si>
    <t>villamosenergia szolgáltatás  (Tájház nyári ktg.)</t>
  </si>
  <si>
    <t>Szolgáltatási kiadások (=3+ …+ 14)</t>
  </si>
  <si>
    <t>Egyéb dologi kiadások</t>
  </si>
  <si>
    <t>Dologi kiadások (=2+15+17)</t>
  </si>
  <si>
    <t>közalkalmazott alapilletménye  1*154300</t>
  </si>
  <si>
    <t>közalkalmazott alapilletménye  11x161000</t>
  </si>
  <si>
    <t>Törvény szerinti illetmény</t>
  </si>
  <si>
    <t>Céljutalom, projekt prémium</t>
  </si>
  <si>
    <t>közalkalmazottak készpénz juttatása</t>
  </si>
  <si>
    <t>Szociális hozzájárulási adó 22%</t>
  </si>
  <si>
    <t>eü.hozzájár. 1,18*0,14</t>
  </si>
  <si>
    <t>munkáltatói szja   1,1*0,15</t>
  </si>
  <si>
    <t>egyéb  anyag beszerzése  egészséghetek  baba- mama klub</t>
  </si>
  <si>
    <t>Karbantartási, kisjavítási szolgáltatás</t>
  </si>
  <si>
    <t>Beruházási kiadások (=30+31)</t>
  </si>
  <si>
    <t>Kormányzati funkció (szakfeladat) összesen (=32)</t>
  </si>
  <si>
    <t xml:space="preserve">Szociális hozzájárulási adó </t>
  </si>
  <si>
    <t>Üzemeltetési anyagok</t>
  </si>
  <si>
    <t>Közüzemi szolgáltatások összesen</t>
  </si>
  <si>
    <t>bérlet és lízing</t>
  </si>
  <si>
    <t>egyéb szolgáltatások - Nyárbúcsúztató</t>
  </si>
  <si>
    <t>egyéb szolgáltatások összesen</t>
  </si>
  <si>
    <t>k</t>
  </si>
  <si>
    <t>Német Nemzetiségi Egyesület támogatás</t>
  </si>
  <si>
    <t>Polgárőr Egyesület támogatása</t>
  </si>
  <si>
    <t>Brixol - testvértelepülési kapcsolat (számla alapján)</t>
  </si>
  <si>
    <t>SE támogatás</t>
  </si>
  <si>
    <t>Kormányzati funkció (szakfeladat) száma:   091110</t>
  </si>
  <si>
    <t>megnevezése: óvodai nevelés ellátás</t>
  </si>
  <si>
    <t>Minibölcsőde kialakítása</t>
  </si>
  <si>
    <t>Foglalkoztatottak jutalma</t>
  </si>
  <si>
    <t>Foglalkoztatottak készpénz juttatása</t>
  </si>
  <si>
    <t>összevont ágazati pótlék</t>
  </si>
  <si>
    <t>Törvény szerinti illetmények összesen</t>
  </si>
  <si>
    <t>közalkalmazott  jutalma</t>
  </si>
  <si>
    <t>közalk.étk.   Készpénzjuttatása</t>
  </si>
  <si>
    <t>munkáltatói szja   1,18*0,15</t>
  </si>
  <si>
    <t>Tartalék</t>
  </si>
  <si>
    <t>Kormányzati funkció (szakfeladat) száma:  018010</t>
  </si>
  <si>
    <t>A/IV Koncesszióba, vagyonkezelésbe adott eszközök (=A/IV/1+A/IV/2)</t>
  </si>
  <si>
    <t>D/II Költségvetési évet követően esedékes követelések (=D/II/1+…+D/II/8)</t>
  </si>
  <si>
    <t>E) EGYÉB SAJÁTOS ELSZÁMOLÁSOK (=E/I+…+E/II)</t>
  </si>
  <si>
    <t>H/I Költségvetési évben esedékes kötelezettségek (=H/I/1+…+H/I/9)</t>
  </si>
  <si>
    <t>C) MÉRLEG SZERINTI EREDMÉNY (=±A±B)</t>
  </si>
  <si>
    <t>13. Dózsa u. járda</t>
  </si>
  <si>
    <t>14- Főtér járda</t>
  </si>
  <si>
    <t>15. Járda építési tervek</t>
  </si>
  <si>
    <t>Forgalomképtelen épület</t>
  </si>
  <si>
    <t>2018. végleges   Előieábyzat</t>
  </si>
  <si>
    <t>2018. évi Önkormányzati hivatal működésének támogatása
 ( 8,37 fő )</t>
  </si>
  <si>
    <t xml:space="preserve">2017. évi előirányzat maradvány maradvány </t>
  </si>
  <si>
    <t xml:space="preserve">2018. évi bérkompenzáció </t>
  </si>
  <si>
    <t>kapott kamatok</t>
  </si>
  <si>
    <t>igazgatási szolg. Díjak</t>
  </si>
  <si>
    <t>kiadások visszatérítései</t>
  </si>
  <si>
    <t>Közös hivatal</t>
  </si>
  <si>
    <t>016060</t>
  </si>
  <si>
    <t>Országgyűlési választás</t>
  </si>
  <si>
    <t>A/II/2 Gépek, berendezések, felszerelések, járművek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</si>
  <si>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</si>
  <si>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</si>
  <si>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D/III/1 Adott előlegek (=D/III/1a+…+D/III/1f)</t>
  </si>
  <si>
    <t>D/III/1e - ebből: foglalkoztatottaknak adott előlegek</t>
  </si>
  <si>
    <t>158</t>
  </si>
  <si>
    <t>159</t>
  </si>
  <si>
    <t>176</t>
  </si>
  <si>
    <t>177</t>
  </si>
  <si>
    <t>G/I  Nemzeti vagyon induláskori értéke</t>
  </si>
  <si>
    <t>180</t>
  </si>
  <si>
    <t>182</t>
  </si>
  <si>
    <t>183</t>
  </si>
  <si>
    <t>250</t>
  </si>
  <si>
    <t>I. sz. módosítás</t>
  </si>
  <si>
    <t>Iskolai étkeztetés egyszeri (menza)</t>
  </si>
  <si>
    <t>A/I/2 Szellemi termékek</t>
  </si>
  <si>
    <t>A/II/1 Ingatlanok és a kapcsolódó vagyoni értékű jogok</t>
  </si>
  <si>
    <t>A/II/4 Beruházások, felújítások</t>
  </si>
  <si>
    <t>A/III/1 Tartós részesedések (=A/III/1a+…+A/III/1e)</t>
  </si>
  <si>
    <t>A/III/1b - ebből: tartós részesedések nem pénzügyi vállalkozásban</t>
  </si>
  <si>
    <t>A/IV/1 Koncesszióba, vagyonkezelésbe adott eszközök (=A/IV/1a+A/IV/1b+A/IV/1c)</t>
  </si>
  <si>
    <t>A/IV/1b - ebből: tárgyi eszközök</t>
  </si>
  <si>
    <t>B/II/2 Forgatási célú hitelviszonyt megtestesítő értékpapírok (&gt;=B/II/2a+…+B/II/2e)</t>
  </si>
  <si>
    <t>B/II/2b - ebből: kincstárjegyek</t>
  </si>
  <si>
    <t>B/II Értékpapírok (=B/II/1+B/II/2)</t>
  </si>
  <si>
    <t>B) NEMZETI VAGYONBA TARTOZÓ FORGÓESZKÖZÖK (= B/I+B/II)</t>
  </si>
  <si>
    <t>C/III/1 Kincstáron kívüli forintszámlák</t>
  </si>
  <si>
    <t>C/III/2 Kincstárban vezetett forintszámlák</t>
  </si>
  <si>
    <t>C/III Forintszámlák (=C/III/1+C/III/2)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</si>
  <si>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</si>
  <si>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</si>
  <si>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</si>
  <si>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</si>
  <si>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</si>
  <si>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</si>
  <si>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</si>
  <si>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</si>
  <si>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</si>
  <si>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D/I/6 Költségvetési évben esedékes követelések működési célú átvett pénzeszközre (&gt;=D/I/6a+D/I/6b+D/I/6c)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</si>
  <si>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</si>
  <si>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</si>
  <si>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D/II/3 Költségvetési évet követően esedékes követelések közhatalmi bevételre (=D/II/3a+…+D/II/3f)</t>
  </si>
  <si>
    <t>D/II/3e - ebből: költségvetési évet követően esedékes követelések termékek és szolgáltatások adóira</t>
  </si>
  <si>
    <t>D/III/1d - ebből: igénybe vett szolgáltatásra adott előlegek</t>
  </si>
  <si>
    <t>D/III/1f - ebből: túlfizetések, téves és visszajáró kifizetések</t>
  </si>
  <si>
    <t>D/III/4 Forgótőke elszámolása</t>
  </si>
  <si>
    <t>D/III/5 Vagyonkezelésbe adott eszközökkel kapcsolatos visszapótlási követelés elszámolása</t>
  </si>
  <si>
    <t>161</t>
  </si>
  <si>
    <t>E/I/2 Más előzetesen felszámított levonható általános forgalmi adó</t>
  </si>
  <si>
    <t>164</t>
  </si>
  <si>
    <t>E/I Előzetesen felszámított általános forgalmi adó elszámolása (=E/I/1+…+E/I/4)</t>
  </si>
  <si>
    <t>171</t>
  </si>
  <si>
    <t>E) EGYÉB SAJÁTOS ELSZÁMOLÁSOK (=E/I+E/II+E/III)</t>
  </si>
  <si>
    <t>178</t>
  </si>
  <si>
    <t>G/II Nemzeti vagyon változásai</t>
  </si>
  <si>
    <t>179</t>
  </si>
  <si>
    <t>G/III Egyéb eszközök induláskori értéke és változásai</t>
  </si>
  <si>
    <t>186</t>
  </si>
  <si>
    <t>H/I/3 Költségvetési évben esedékes kötelezettségek dologi kiadásokra</t>
  </si>
  <si>
    <t>209</t>
  </si>
  <si>
    <t>222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</si>
  <si>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</si>
  <si>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</si>
  <si>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</si>
  <si>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233</t>
  </si>
  <si>
    <t>234</t>
  </si>
  <si>
    <t>H/III/1 Kapott előlegek</t>
  </si>
  <si>
    <t>236</t>
  </si>
  <si>
    <t>H/III/3 Más szervezetet megillető bevételek elszámolása</t>
  </si>
  <si>
    <t>243</t>
  </si>
  <si>
    <t>244</t>
  </si>
  <si>
    <t>Egyéb felhalmozási célú támogatások</t>
  </si>
  <si>
    <t>2018. évi ei</t>
  </si>
  <si>
    <t>I. sz. Módosítás</t>
  </si>
  <si>
    <t>Módosított ELŐIR.</t>
  </si>
  <si>
    <t>Megjegyzés</t>
  </si>
  <si>
    <t>Teljesítés  2018.</t>
  </si>
  <si>
    <t>Polgármester tiszteletdíja   12*398900</t>
  </si>
  <si>
    <t>Polgármester költségtérítése 12*59835</t>
  </si>
  <si>
    <t>Képlethiba</t>
  </si>
  <si>
    <t xml:space="preserve"> Egyéb Költségtérítések</t>
  </si>
  <si>
    <t>Munkavégzésre irányuló egyéb jogvisziny (Megbízási szerződés)</t>
  </si>
  <si>
    <t>ASP projekt migrácó</t>
  </si>
  <si>
    <t>ASP záró besz közzététel</t>
  </si>
  <si>
    <t>Testvértelepülés</t>
  </si>
  <si>
    <t>ASP pályázat, TOP 32116</t>
  </si>
  <si>
    <t>Egyéb szolgáltatások Bankköltség, postai dijak</t>
  </si>
  <si>
    <t>Sz6állítás szolgáltatás ,  szállás szolg.</t>
  </si>
  <si>
    <t>Testvér tel és Erzsébet tábor</t>
  </si>
  <si>
    <t>Egyéb üzemeltetési szolgáltatások</t>
  </si>
  <si>
    <t>ASP tanfolyam</t>
  </si>
  <si>
    <t>Testvért., E.táb, jogi tan., ASP, TOP</t>
  </si>
  <si>
    <t>Díjak,egyéb befiz.kapcs.kiadás</t>
  </si>
  <si>
    <t>Nemzetiségim önkormányzatoknak nyújtottm visszatérítendő támogatás</t>
  </si>
  <si>
    <t>Egy civil vagy más nonprofit</t>
  </si>
  <si>
    <t>Szellemi termékek beszerzése ASP</t>
  </si>
  <si>
    <t>Informatikai eszközök beszerzése ASP</t>
  </si>
  <si>
    <t>Egyéb tárgyi eszkö</t>
  </si>
  <si>
    <t>Spirálozó gép</t>
  </si>
  <si>
    <t>Beruh.c le nem vonható ÁFA asp</t>
  </si>
  <si>
    <t>Beruházások összesen</t>
  </si>
  <si>
    <t>Ingatlanok felújítása</t>
  </si>
  <si>
    <t>Kistelepülési múeml. Felúítás pályázat</t>
  </si>
  <si>
    <t>Felújítás összesen</t>
  </si>
  <si>
    <t>Egyéb felhalmozási célú kiadások</t>
  </si>
  <si>
    <t>Kincstár jegyek vás</t>
  </si>
  <si>
    <t>ÁHB megelőlegezések visszafiz</t>
  </si>
  <si>
    <t>Külső személyi juttatások</t>
  </si>
  <si>
    <t>Munkaadókat terhelő járulékok és szoc. Hozzájárulási adó</t>
  </si>
  <si>
    <t>Egy szakmai tervet segítő szolg.(pályázati menedzsment, szakmai szolgáltatsok)</t>
  </si>
  <si>
    <t>Mc le nem vonható ÁFA</t>
  </si>
  <si>
    <t>Díjak egy befiz-hez kapcs.ki</t>
  </si>
  <si>
    <t>dologi kadások</t>
  </si>
  <si>
    <t>Szelllemi termékék beszerzése</t>
  </si>
  <si>
    <t>Épületek</t>
  </si>
  <si>
    <t>Építmények</t>
  </si>
  <si>
    <t>Telek vásárlás önrész</t>
  </si>
  <si>
    <t>Egyéb építmények beszerzése, létesítése</t>
  </si>
  <si>
    <t>Turisztikai pályázat összesen</t>
  </si>
  <si>
    <t>Mini bölcsőde kialakítása</t>
  </si>
  <si>
    <t>Gépek berendezések</t>
  </si>
  <si>
    <t>Építmények felújítása</t>
  </si>
  <si>
    <t>megnevezése: Önkormányzatok elszámolása a központi költspégvetéssel</t>
  </si>
  <si>
    <t>kamat</t>
  </si>
  <si>
    <t xml:space="preserve">Relőző évi elszámolás kötelezettsége </t>
  </si>
  <si>
    <t>gyermekétkeztetés túlfin  visszafize.</t>
  </si>
  <si>
    <t>ÁHB megelőlegezések visszafizetésoi</t>
  </si>
  <si>
    <t>ÁHB megel. visszafizetése</t>
  </si>
  <si>
    <t>megnevezése: Központimköltségvetési befiztések</t>
  </si>
  <si>
    <t>Egyéb elvonások, befizetések (K5023) (egyéb műk.célú kiad.)</t>
  </si>
  <si>
    <t>Helyi önkormányzatok előző évi elszámolásai</t>
  </si>
  <si>
    <t>ÁHB megelőlegezések ( 2018. évi tám előleg visszafizetése)</t>
  </si>
  <si>
    <t>KÖZFOGL MEGEL, VISSZAF.</t>
  </si>
  <si>
    <t>Kormányzati funkció összesen</t>
  </si>
  <si>
    <t>Közp. irányító szervi mc  tám.</t>
  </si>
  <si>
    <t>Indoklás a hivatalnál</t>
  </si>
  <si>
    <t>2018. évi szerződések</t>
  </si>
  <si>
    <t>Béren kívöli juttats</t>
  </si>
  <si>
    <t>Betegszabadság kia.</t>
  </si>
  <si>
    <t>SZOCHO kia</t>
  </si>
  <si>
    <t>EHO kia</t>
  </si>
  <si>
    <t>Táppénz hozzájár</t>
  </si>
  <si>
    <t xml:space="preserve">Munkáltatót terhelő személyi </t>
  </si>
  <si>
    <t>Egy éven belül elhasználódó</t>
  </si>
  <si>
    <t>Munkaruha, védőital</t>
  </si>
  <si>
    <t>Egy üzemeltetési  fenntartás</t>
  </si>
  <si>
    <t>Karbantartási,kisjavítási s</t>
  </si>
  <si>
    <t xml:space="preserve">száll ksg. </t>
  </si>
  <si>
    <t>Dologi kiadások,</t>
  </si>
  <si>
    <t>Kisért. gép,ber és felsz</t>
  </si>
  <si>
    <t>Beruh.c le nem vont ÁFA</t>
  </si>
  <si>
    <t>Egy gép,ber és felsz felújí</t>
  </si>
  <si>
    <t>Felúj.c le nem vonható ÁFA</t>
  </si>
  <si>
    <t>Hibás főkönyv.</t>
  </si>
  <si>
    <t>Biztosítás   kötelező, utas, casco, szállítás szolgáltatás</t>
  </si>
  <si>
    <t>Karbantartási,kisjavítási</t>
  </si>
  <si>
    <t>Egy szakmai tervet segtítő szolg.</t>
  </si>
  <si>
    <t>közbeszerzés, pály. Írás</t>
  </si>
  <si>
    <t>egyéb üzemeltetés, fenntartás---- hótolás, síkosság ment.</t>
  </si>
  <si>
    <t>egyéb üzemeltetés, fenntartás---- kátyúzás</t>
  </si>
  <si>
    <t>Díjak egy befizhez kapcs.ki</t>
  </si>
  <si>
    <t>Közl hat. Eng díj</t>
  </si>
  <si>
    <t>Dijak egyéb befizetések</t>
  </si>
  <si>
    <t>Egy építmény beszerz,létesítés (Járdaépítés I. szakasz)</t>
  </si>
  <si>
    <t>járda</t>
  </si>
  <si>
    <t>Beruh. C  le nem vonható ÁFA</t>
  </si>
  <si>
    <t>Breruházás összesen</t>
  </si>
  <si>
    <t>Költségvetési kiadások</t>
  </si>
  <si>
    <t>Kormányzati funkció (szakfeladat) száma:   047320</t>
  </si>
  <si>
    <t>megnevezése turizmusfejlesztési támogatások és tevékenységek</t>
  </si>
  <si>
    <t>Munkavégzésre irányuló egyéb jogiszony</t>
  </si>
  <si>
    <t>Turiszt. pály.</t>
  </si>
  <si>
    <t>Szolgáltatási kiadások</t>
  </si>
  <si>
    <t>Reklám propaganda - nyilvánosság biztosításqa</t>
  </si>
  <si>
    <t>Díjak egy befiz-hez kapcs, (közbeszerzés költségei, telekkialakítás)</t>
  </si>
  <si>
    <t>Turiszt. pály.+ telekkial</t>
  </si>
  <si>
    <t>DOLOGI KIADÁSOKI</t>
  </si>
  <si>
    <t>Immateriális javask( szoftverek</t>
  </si>
  <si>
    <t>Építmények (Utak, járdák. Terek)</t>
  </si>
  <si>
    <t>Egyéb tárgyi eszközök beszerzése</t>
  </si>
  <si>
    <t>Beruházás   összesen</t>
  </si>
  <si>
    <t>bérrendezés</t>
  </si>
  <si>
    <t>egy költségtérítések</t>
  </si>
  <si>
    <t>Megbízási díj</t>
  </si>
  <si>
    <t>traktor javítás</t>
  </si>
  <si>
    <t>munkaruha, védőruha</t>
  </si>
  <si>
    <t>Alapilletmények</t>
  </si>
  <si>
    <t>SZOCHO</t>
  </si>
  <si>
    <t>Szakmai tevékenységet segítő szolgáltatás</t>
  </si>
  <si>
    <t xml:space="preserve">biztosítások   </t>
  </si>
  <si>
    <t>kéményseprés r</t>
  </si>
  <si>
    <t>Tűzvédelem</t>
  </si>
  <si>
    <t>egyéb díjak  (emelő kösaras gép bérlés, egyéb váratlan kiad.)</t>
  </si>
  <si>
    <t>Reklám és propaganda</t>
  </si>
  <si>
    <t>arculattervezés</t>
  </si>
  <si>
    <t>Díjak egy befiz.kapcs.ki(Bakonykarszt gördülő fejlesztésu terv)</t>
  </si>
  <si>
    <t>Kitelepítési emlékmű (ingatlan beszerzése, létesítése)</t>
  </si>
  <si>
    <t>Kisért gép ber. és felsz</t>
  </si>
  <si>
    <t>Beruh. c le nem vonható ÁFA</t>
  </si>
  <si>
    <t>Vásárolt közszolg.kia</t>
  </si>
  <si>
    <t>Indexelés</t>
  </si>
  <si>
    <t>Egyéb működési célú kiadások (=1) (Dologi kiad. )</t>
  </si>
  <si>
    <t>Törvény szerinti illetmények, munkabérek</t>
  </si>
  <si>
    <t>munkáltatói döntése és EÜ bérkiegészítés (12*57686)</t>
  </si>
  <si>
    <t>Védőnői pótlék (12*27049)</t>
  </si>
  <si>
    <t>közalkalmazott bérkompenzációja(12*15000)</t>
  </si>
  <si>
    <t>Szociális hozzájárulási adó 19,5 %</t>
  </si>
  <si>
    <t>Szakmai anyagbeszerzés</t>
  </si>
  <si>
    <t>Gyorsabb internet elérés</t>
  </si>
  <si>
    <t>Informatikai kiadások (=18+19)</t>
  </si>
  <si>
    <t>egyéb szakmai tev. szolgáltatás   egészséghétek, baba- mama klub</t>
  </si>
  <si>
    <t>Dugulás elh, bizt díj index.</t>
  </si>
  <si>
    <t>Díjak,egy befiz.kapcs.(Védőnői tagdíj)</t>
  </si>
  <si>
    <t>működés célú p.eszk átadás(rezsiktg. támogatás)(12*74366)</t>
  </si>
  <si>
    <t>Megbízási díj1*33250+11*419500</t>
  </si>
  <si>
    <t>adatátviteli díj (8955*12)</t>
  </si>
  <si>
    <t>Nem adatátviteli célú távköz (2800*12)</t>
  </si>
  <si>
    <t>Kommunikációs szolgáltatások</t>
  </si>
  <si>
    <t>Késedelmi kamat,pótlék</t>
  </si>
  <si>
    <t>rendezvények anyag ktg., élelmiszer, papíráru, gázpalack csere</t>
  </si>
  <si>
    <t>Egy különféle inf szolg ( vagyonvédelmi távfelügyelet)  (4*13500)</t>
  </si>
  <si>
    <t>Passió jegyrendelő program</t>
  </si>
  <si>
    <t>Vásárolt élelmezés ( idősek napja)</t>
  </si>
  <si>
    <t>Faluház épületgépészeti javítáősa</t>
  </si>
  <si>
    <t xml:space="preserve">ÁHK közvetett szolg </t>
  </si>
  <si>
    <t>Egy szakmai szolg (nyárbúcsúztató, idősek napja)</t>
  </si>
  <si>
    <t>svábbál és nyárbúcsúztató, 260. pályázati forrásból</t>
  </si>
  <si>
    <t>egyéb szolgáltatás: Szállítási szolgi díjak</t>
  </si>
  <si>
    <t>szemétszállítás, asztallábak festése, karácsonyi világítás leszerlése</t>
  </si>
  <si>
    <t>Belföldi kiküldetés</t>
  </si>
  <si>
    <t>Reklám-, propaganda kiad. (Naptárak,képeslapok, meghívók)</t>
  </si>
  <si>
    <t>passió PR tev</t>
  </si>
  <si>
    <t>Gáz ÁFA</t>
  </si>
  <si>
    <t>Egyéb díjfak</t>
  </si>
  <si>
    <t>Egy építmény beszerzés</t>
  </si>
  <si>
    <t>Kisért.inf.eszk beszerz</t>
  </si>
  <si>
    <t>Kisért gép,ber és felsz</t>
  </si>
  <si>
    <t>Beruh.c. le nem vonható ÁFA</t>
  </si>
  <si>
    <t>Beriházás összesen</t>
  </si>
  <si>
    <t>Költségvetési kiadáspk</t>
  </si>
  <si>
    <t>Magyarpolányért, nemzeti örökségünkért Alapítvány</t>
  </si>
  <si>
    <t>Templomfelújítás</t>
  </si>
  <si>
    <t>Társulási tagdíjak</t>
  </si>
  <si>
    <t>Fábián Mihályné (Sporttámogatás)</t>
  </si>
  <si>
    <t>megnevezése:  intézményi gyermekétkeztetésétkeztetés</t>
  </si>
  <si>
    <t>Teljes munkaidős egyéb bérrendszer hatálya alá tartozó 2 fő</t>
  </si>
  <si>
    <t>Bérrendezés-táppénz</t>
  </si>
  <si>
    <t>Bérrendezés</t>
  </si>
  <si>
    <t>Távolléti díj</t>
  </si>
  <si>
    <t>megbízási díj</t>
  </si>
  <si>
    <t>Nyilvántartás és számlázás</t>
  </si>
  <si>
    <t>személyi juttatások összesen</t>
  </si>
  <si>
    <t>táppénzhozzájárulás</t>
  </si>
  <si>
    <t>Közüzemi díjak</t>
  </si>
  <si>
    <t>Egy szakmai tervet segítő szol</t>
  </si>
  <si>
    <t>egyéb üzemeltetés-rovarírtás, szemétszállítéás</t>
  </si>
  <si>
    <t>Kisért gép,ber.és felsz.</t>
  </si>
  <si>
    <t>Kormányzati funkció (szakfeladat) száma:   104030</t>
  </si>
  <si>
    <t>megnevezése: Gyermekek napközbeni ellátása családi bölcsőde, munkahelyi bölcsőde, napközbeni gyermekfelügyelet vagy alternatív napközbeni ellátás útján</t>
  </si>
  <si>
    <t>Megbízáasi dijak</t>
  </si>
  <si>
    <t>Munkáltatói járulék</t>
  </si>
  <si>
    <t>Üzemeltetési anyagok beszerzése</t>
  </si>
  <si>
    <t>Bérleti díjak</t>
  </si>
  <si>
    <t>Óvoda ideglenes  elhelyezés</t>
  </si>
  <si>
    <t>Szakmai tevékenyéget  segítő szolgáltatások</t>
  </si>
  <si>
    <t>Egyéb szolgáltatások (projekt menedzsment</t>
  </si>
  <si>
    <t>Reklám propaganda  (közbeszerzési hirdetmény</t>
  </si>
  <si>
    <t>Egyéb dologi kiadások (közbeszerzési lebonyolítási diak)</t>
  </si>
  <si>
    <t>Múködési célú előzetesen felszámított ÁFA</t>
  </si>
  <si>
    <t>Dologi kisfádok</t>
  </si>
  <si>
    <t>Informatikai eszközök beszerzése, létesítése</t>
  </si>
  <si>
    <t>Egyéb tárgyi eszköz beszerzés</t>
  </si>
  <si>
    <t xml:space="preserve">Épületek felújítása </t>
  </si>
  <si>
    <t xml:space="preserve">                                                                                        </t>
  </si>
  <si>
    <t>2017. évi elszámolás+ mód.</t>
  </si>
  <si>
    <t>Megszünt ellátás</t>
  </si>
  <si>
    <t>Családi támogatások</t>
  </si>
  <si>
    <t>közalkalmazott alapilletménye  1*161000+11*180500</t>
  </si>
  <si>
    <t>Bérkompenzáció</t>
  </si>
  <si>
    <t>Szállítási küöltség</t>
  </si>
  <si>
    <t>Működési célú előzetesen felszámított ÁFA</t>
  </si>
  <si>
    <t xml:space="preserve">Dologi kiadások </t>
  </si>
  <si>
    <t>Egyéb működési célú támogatások államháztartáson kívülre</t>
  </si>
  <si>
    <t>Felhalmozási célú visszatérítendő támogatások</t>
  </si>
  <si>
    <t>Háztartásoknak egy fc végleg</t>
  </si>
  <si>
    <t>Kormányzati funkció (szakfeladat) száma:   107080</t>
  </si>
  <si>
    <t xml:space="preserve">megnevezése: </t>
  </si>
  <si>
    <t>Egyéb külső személyi juttatások</t>
  </si>
  <si>
    <t>Szakmai tevékenységet segítő szolgáltatások</t>
  </si>
  <si>
    <t>Egyéb tárgyi eszközök beszerzése, létesítése</t>
  </si>
  <si>
    <t>Beruházási célú előz. Felsz. Ált. forg.adó</t>
  </si>
  <si>
    <t>Kormányzati funkció (szakfeladat) összesen:</t>
  </si>
  <si>
    <t>Teljesítés %-a</t>
  </si>
  <si>
    <t>EFOP esélyegyenlőségi  pályázat</t>
  </si>
  <si>
    <t>Minibölcsiőde pályázat</t>
  </si>
  <si>
    <t>Kitelepítési emlékmű</t>
  </si>
  <si>
    <t xml:space="preserve">Központi kezelésű előirányzatok </t>
  </si>
  <si>
    <t>Egyéb fejezeti kezelésű előirányzatok</t>
  </si>
  <si>
    <t xml:space="preserve">Felhalmozási célú támogatások ÁHB </t>
  </si>
  <si>
    <t>Mini bölcsi</t>
  </si>
  <si>
    <t>Egyéb települési adók</t>
  </si>
  <si>
    <t>Kiszámlázott ÁFA</t>
  </si>
  <si>
    <t>Egyéb pénzeszköz átvétel - háztartási kölcsön törlesztés</t>
  </si>
  <si>
    <t>B75</t>
  </si>
  <si>
    <t>Összes tartalék</t>
  </si>
  <si>
    <t>Önkormányzatok és önkormányzati hivatalok jogalk. és ált.ig.tev. Magyarpolány</t>
  </si>
  <si>
    <t>Önkormányzatok és önkormányzati hivatalok jogalk. és ált.ig.tev.                                      Kislőd</t>
  </si>
  <si>
    <t>Felhalmozási támogatás</t>
  </si>
  <si>
    <t>Egyéb felhalmozási bevétel (ing. Eladás)</t>
  </si>
  <si>
    <t>Kistelepülési műemlékek felújítása</t>
  </si>
  <si>
    <t>Temetői kopjafák felújítása</t>
  </si>
  <si>
    <t>Óvoda kerítés</t>
  </si>
  <si>
    <t>Járdaépítés</t>
  </si>
  <si>
    <t>047320</t>
  </si>
  <si>
    <t xml:space="preserve">Kitelepítési emlékmű </t>
  </si>
  <si>
    <t>Fényképező gép</t>
  </si>
  <si>
    <t>104030</t>
  </si>
  <si>
    <t>107060</t>
  </si>
  <si>
    <t>Egyéb felhalmozási kiadás ( kamatmentes kölcsön)</t>
  </si>
  <si>
    <t>Kistelepüléssi műemlékek felújítása</t>
  </si>
  <si>
    <t>SE kerítés önrész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</si>
  <si>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</si>
  <si>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</si>
  <si>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</si>
  <si>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</si>
  <si>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</si>
  <si>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</si>
  <si>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</si>
  <si>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</si>
  <si>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</si>
  <si>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</si>
  <si>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</si>
  <si>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</si>
  <si>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</si>
  <si>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</si>
  <si>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</si>
  <si>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</si>
  <si>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</si>
  <si>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</si>
  <si>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kormányzati funkció</t>
  </si>
  <si>
    <t>011130.</t>
  </si>
  <si>
    <t>013320.</t>
  </si>
  <si>
    <t>013350.</t>
  </si>
  <si>
    <t>018030.</t>
  </si>
  <si>
    <t>041232.</t>
  </si>
  <si>
    <t>041233.</t>
  </si>
  <si>
    <t>045150.</t>
  </si>
  <si>
    <t>045160.</t>
  </si>
  <si>
    <t>064010.</t>
  </si>
  <si>
    <t>066010.</t>
  </si>
  <si>
    <t>066020.</t>
  </si>
  <si>
    <t>074031.</t>
  </si>
  <si>
    <t>082044.</t>
  </si>
  <si>
    <t>082092.</t>
  </si>
  <si>
    <t>084031.</t>
  </si>
  <si>
    <t>094260.</t>
  </si>
  <si>
    <t>041231.</t>
  </si>
  <si>
    <t>ÖSSZESEN</t>
  </si>
  <si>
    <t>szakfeladat</t>
  </si>
  <si>
    <t>Önk. és.ö.hivat. Jogalk.és á.ig.tev.</t>
  </si>
  <si>
    <t>Köztemető-
fenntartás
és
működtetés</t>
  </si>
  <si>
    <t>Önkorm. vagyonnal való gazdálkod. Kapcs. fa.</t>
  </si>
  <si>
    <t>Központi kv-i berfizetések</t>
  </si>
  <si>
    <t>Támogatás 
célú finansz.
műveletek</t>
  </si>
  <si>
    <t>Téli közfogl.</t>
  </si>
  <si>
    <t>Hosszabb 
időtartamú
közfogl.</t>
  </si>
  <si>
    <t>Egyéb
szárazföldi személyszáll.</t>
  </si>
  <si>
    <t>Közutak.. 
üzemeltetése,
 fenntartása</t>
  </si>
  <si>
    <t>Turizmus</t>
  </si>
  <si>
    <t>Zöldterület-
kezelés</t>
  </si>
  <si>
    <t>Város-, és
községgazd.</t>
  </si>
  <si>
    <t>Család-
nővédelmi
eg.gond.</t>
  </si>
  <si>
    <t>Könyvtári 
szolgáltatás</t>
  </si>
  <si>
    <t>Közműv.int-
közösségi
szint.műk.</t>
  </si>
  <si>
    <t>Civil szerv.
működési
támogatása</t>
  </si>
  <si>
    <t>Hallgatói és
oktatói ösztöndíjak, egyéb jutt.</t>
  </si>
  <si>
    <t xml:space="preserve"> int.gyermek-
étkeztetés</t>
  </si>
  <si>
    <t>Elhunyt
személyek
hátramar.
pénz.ell.</t>
  </si>
  <si>
    <t>Mini bölcsöde</t>
  </si>
  <si>
    <t>Gyermek
jóléti szolg.</t>
  </si>
  <si>
    <t>Gyermek
véd.pénz.és term.ellát.</t>
  </si>
  <si>
    <t>Munkanélk.
aktív kor.
ellátásai</t>
  </si>
  <si>
    <t>Szoc.
étkeztetés</t>
  </si>
  <si>
    <t>Házi
segítség-nyújtás</t>
  </si>
  <si>
    <t>Család
segítés</t>
  </si>
  <si>
    <t>Egyéb szoc.
pénz.ellát.
támogatás</t>
  </si>
  <si>
    <t>Esélyegyenlőségi kiadások</t>
  </si>
  <si>
    <t>Fejezeti és
általános
tartalék elsz.</t>
  </si>
  <si>
    <t>Rövid távú
közfogl.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</si>
  <si>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</si>
  <si>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</si>
  <si>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</si>
  <si>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</si>
  <si>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</si>
  <si>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</si>
  <si>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</si>
  <si>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</si>
  <si>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</si>
  <si>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</si>
  <si>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</si>
  <si>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K1107</t>
  </si>
  <si>
    <t>Ruházati költségtérítés</t>
  </si>
  <si>
    <t>K1108</t>
  </si>
  <si>
    <t>Közlekedési költségtérítés</t>
  </si>
  <si>
    <t>K1109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</si>
  <si>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</si>
  <si>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</si>
  <si>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</si>
  <si>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</si>
  <si>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</si>
  <si>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</si>
  <si>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</si>
  <si>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>Foglalkoztatottak személyi juttatásai (=01+…+13)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</si>
  <si>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</si>
  <si>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</si>
  <si>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</si>
  <si>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</si>
  <si>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</si>
  <si>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K123</t>
  </si>
  <si>
    <t>Külső személyi juttatások (=15+16+17)</t>
  </si>
  <si>
    <t>K12</t>
  </si>
  <si>
    <t>Személyi juttatások (=14+18)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</si>
  <si>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</si>
  <si>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</si>
  <si>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</si>
  <si>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K312</t>
  </si>
  <si>
    <t>Árubeszerzés</t>
  </si>
  <si>
    <t>K313</t>
  </si>
  <si>
    <t>Készletbeszerzés (=21+22+23)</t>
  </si>
  <si>
    <t>K31</t>
  </si>
  <si>
    <t>Informatikai szolgáltatások igénybevétele</t>
  </si>
  <si>
    <t>K321</t>
  </si>
  <si>
    <t>Egyéb kommunikációs szolgáltatások</t>
  </si>
  <si>
    <t>K322</t>
  </si>
  <si>
    <t>Kommunikációs szolgáltatások (=25+26)</t>
  </si>
  <si>
    <t>K32</t>
  </si>
  <si>
    <t>K331</t>
  </si>
  <si>
    <t>K332</t>
  </si>
  <si>
    <t>Bérleti és lízing díjak</t>
  </si>
  <si>
    <t>K333</t>
  </si>
  <si>
    <t>Bérlet és lizing</t>
  </si>
  <si>
    <t>Karbantartási, kisjavítási szolgáltatások</t>
  </si>
  <si>
    <t>K334</t>
  </si>
  <si>
    <t>30</t>
  </si>
  <si>
    <t>Közvetített szolgáltatások</t>
  </si>
  <si>
    <t>K335</t>
  </si>
  <si>
    <t xml:space="preserve">Szakmai tevékenységet segítő szolgáltatások </t>
  </si>
  <si>
    <t>K336</t>
  </si>
  <si>
    <t>K337</t>
  </si>
  <si>
    <t>Szolgáltatási kiadások (=28+…+34)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</si>
  <si>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</si>
  <si>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</si>
  <si>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</si>
  <si>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</si>
  <si>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</si>
  <si>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</si>
  <si>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</si>
  <si>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</si>
  <si>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</si>
  <si>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>33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</si>
  <si>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</si>
  <si>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</si>
  <si>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</si>
  <si>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</si>
  <si>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</si>
  <si>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</si>
  <si>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34</t>
  </si>
  <si>
    <t>K355</t>
  </si>
  <si>
    <t>Egyéb dologi kiadások - testvértelepülések partnerkapcsolat ápolás</t>
  </si>
  <si>
    <t>Különféle befizetések és egyéb dologi kiadások (=39+…+43)</t>
  </si>
  <si>
    <t>K35</t>
  </si>
  <si>
    <t>Dologi kiadások (=24+27+35+38+44)</t>
  </si>
  <si>
    <t>Társadalombiztosítási ellátások</t>
  </si>
  <si>
    <t>K41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</si>
  <si>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</si>
  <si>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</si>
  <si>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</si>
  <si>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</si>
  <si>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</si>
  <si>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</si>
  <si>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</si>
  <si>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37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</si>
  <si>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</si>
  <si>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</si>
  <si>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</si>
  <si>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</si>
  <si>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</si>
  <si>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</si>
  <si>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>Ellátottak pénzbeli juttatásai (=46+...+53)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</si>
  <si>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</si>
  <si>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</si>
  <si>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</si>
  <si>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</si>
  <si>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</si>
  <si>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</si>
  <si>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</si>
  <si>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</si>
  <si>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</si>
  <si>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</si>
  <si>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Elúző évi elszámolás</t>
  </si>
  <si>
    <t>Előző évi elszámolások kiadásai</t>
  </si>
  <si>
    <t>Működési kölcsön nyújtása ÁHB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</si>
  <si>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</si>
  <si>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</si>
  <si>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</si>
  <si>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</si>
  <si>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</si>
  <si>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</si>
  <si>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41</t>
  </si>
  <si>
    <t>Árkiegészítések, ártámogatások</t>
  </si>
  <si>
    <t>K509</t>
  </si>
  <si>
    <t>Kamattámogatások</t>
  </si>
  <si>
    <t>K510</t>
  </si>
  <si>
    <t>K512</t>
  </si>
  <si>
    <t>Tartalékok</t>
  </si>
  <si>
    <t>K5131</t>
  </si>
  <si>
    <t>Egyéb működési célú kiadások (=55+…+66)</t>
  </si>
  <si>
    <t>Immateriális javak beszerzése, létesítése</t>
  </si>
  <si>
    <t>K61</t>
  </si>
  <si>
    <t>Ingatlanok beszerzése, létesítése</t>
  </si>
  <si>
    <t>K62</t>
  </si>
  <si>
    <t>K63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</si>
  <si>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</si>
  <si>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</si>
  <si>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</si>
  <si>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</si>
  <si>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</si>
  <si>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</si>
  <si>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</si>
  <si>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</si>
  <si>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K71</t>
  </si>
  <si>
    <t>Informatikai eszközök felújítása</t>
  </si>
  <si>
    <t>K72</t>
  </si>
  <si>
    <t>46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</si>
  <si>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</si>
  <si>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</si>
  <si>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</si>
  <si>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</si>
  <si>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(=76+...+79)</t>
  </si>
  <si>
    <t>47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</si>
  <si>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</si>
  <si>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</si>
  <si>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</si>
  <si>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</si>
  <si>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</si>
  <si>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</si>
  <si>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48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</si>
  <si>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</si>
  <si>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</si>
  <si>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</si>
  <si>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</si>
  <si>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</si>
  <si>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</si>
  <si>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49</t>
  </si>
  <si>
    <t>Lakástámogatás</t>
  </si>
  <si>
    <t>K87</t>
  </si>
  <si>
    <t xml:space="preserve">Egyéb felhalmozási célú támogatások államháztartáson kívülre </t>
  </si>
  <si>
    <t>K88</t>
  </si>
  <si>
    <t>Egyéb felhalmozási célú kiadások (=81+…+88)</t>
  </si>
  <si>
    <t>Egyéb felhalmozási mkiadásik</t>
  </si>
  <si>
    <t>Költségvetési kiadások (=19+20+45+54+67+75+80+89)</t>
  </si>
  <si>
    <t>K1-K8</t>
  </si>
  <si>
    <t>ÁHB megelőlegezések</t>
  </si>
  <si>
    <t>Intézmény finanszirozás</t>
  </si>
  <si>
    <t>Összes kiadás</t>
  </si>
  <si>
    <t>Egyéb felhalmozási kiadás SE kerítés önrész</t>
  </si>
  <si>
    <t>Óvoda kerítés faanyag</t>
  </si>
  <si>
    <t>tur. pályázat</t>
  </si>
  <si>
    <t>Épületek telekvásárlás</t>
  </si>
  <si>
    <t>értéktár pályázat</t>
  </si>
  <si>
    <t>Értéktér  pályázat</t>
  </si>
  <si>
    <t>Értéktár pályázat</t>
  </si>
  <si>
    <t>Telekvásárlás önrész</t>
  </si>
  <si>
    <t>Esélyegyenlőségi pályázat</t>
  </si>
  <si>
    <t>107080</t>
  </si>
  <si>
    <t>Vagyonkezelésbe adott szennyvizcsatorna hálózat visszap . Köt.</t>
  </si>
  <si>
    <t>Gépjárműadó beszedési számla</t>
  </si>
  <si>
    <t>Iskolai étk. háromszeri (napközi)</t>
  </si>
  <si>
    <t>Mozgáskorlátozott személyek, 
költségvetési szerv,
társadalmi szerv, NATO</t>
  </si>
  <si>
    <t>Műemlék épület 17 db x 9000,- Ft/év = 153.000.- Ft,- Ft</t>
  </si>
  <si>
    <t>65 év feletti egedül élő személyek: 27 fő x 9000,- Ft/év = 243.000,- Ft</t>
  </si>
  <si>
    <t>NATO alkalmazott</t>
  </si>
  <si>
    <t xml:space="preserve">mozg.korlát.személyek tulajdon.lévő : 4 fő </t>
  </si>
  <si>
    <t>társadalmi szervezet tulajdonában lévő: 2 db 101854</t>
  </si>
  <si>
    <t>Szolgűltató váltás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</si>
</sst>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__"/>
    <numFmt numFmtId="165" formatCode="00"/>
    <numFmt numFmtId="166" formatCode="\ ##########"/>
    <numFmt numFmtId="167" formatCode="_-* #,##0\ _F_t_-;\-* #,##0\ _F_t_-;_-* &quot;-&quot;??\ _F_t_-;_-@_-"/>
    <numFmt numFmtId="168" formatCode="#,##0_ ;\-#,##0\ "/>
    <numFmt numFmtId="169" formatCode="#,##0_ ;[Red]\-#,##0\ 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2"/>
      <name val="Times New Roman"/>
      <family val="1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sz val="24"/>
      <name val="Arial CE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4"/>
      <name val="Arial CE"/>
      <charset val="238"/>
    </font>
    <font>
      <b/>
      <sz val="14"/>
      <color indexed="8"/>
      <name val="Calibri"/>
      <family val="2"/>
    </font>
    <font>
      <sz val="14"/>
      <color indexed="8"/>
      <name val="Arial"/>
      <family val="2"/>
      <charset val="238"/>
    </font>
    <font>
      <sz val="14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4"/>
      <color indexed="8"/>
      <name val="Arial"/>
      <family val="2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sz val="12"/>
      <name val="MS Sans Serif"/>
      <family val="2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  <font>
      <b/>
      <sz val="10"/>
      <name val="Arial"/>
    </font>
    <font>
      <b/>
      <sz val="14"/>
      <color indexed="8"/>
      <name val="Calibri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2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474747"/>
      <name val="Arial"/>
      <family val="2"/>
      <charset val="238"/>
    </font>
    <font>
      <sz val="10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6" fillId="0" borderId="0"/>
    <xf numFmtId="0" fontId="8" fillId="0" borderId="0"/>
    <xf numFmtId="0" fontId="39" fillId="0" borderId="0"/>
    <xf numFmtId="0" fontId="8" fillId="0" borderId="0"/>
    <xf numFmtId="0" fontId="3" fillId="0" borderId="0"/>
    <xf numFmtId="9" fontId="3" fillId="0" borderId="0" applyFont="0" applyFill="0" applyBorder="0" applyAlignment="0" applyProtection="0"/>
  </cellStyleXfs>
  <cellXfs count="82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38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7" fontId="10" fillId="2" borderId="1" xfId="2" applyNumberFormat="1" applyFont="1" applyFill="1" applyBorder="1"/>
    <xf numFmtId="167" fontId="10" fillId="0" borderId="1" xfId="2" applyNumberFormat="1" applyFont="1" applyBorder="1"/>
    <xf numFmtId="0" fontId="10" fillId="0" borderId="1" xfId="0" applyFont="1" applyBorder="1"/>
    <xf numFmtId="0" fontId="10" fillId="0" borderId="1" xfId="0" applyFont="1" applyFill="1" applyBorder="1"/>
    <xf numFmtId="167" fontId="10" fillId="0" borderId="1" xfId="2" applyNumberFormat="1" applyFont="1" applyFill="1" applyBorder="1"/>
    <xf numFmtId="0" fontId="0" fillId="0" borderId="1" xfId="0" applyFont="1" applyBorder="1" applyAlignment="1">
      <alignment horizontal="left"/>
    </xf>
    <xf numFmtId="167" fontId="3" fillId="0" borderId="1" xfId="2" applyNumberFormat="1" applyFont="1" applyFill="1" applyBorder="1"/>
    <xf numFmtId="0" fontId="11" fillId="0" borderId="1" xfId="0" applyFont="1" applyBorder="1" applyAlignment="1">
      <alignment horizontal="center"/>
    </xf>
    <xf numFmtId="167" fontId="11" fillId="2" borderId="1" xfId="2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167" fontId="10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left"/>
    </xf>
    <xf numFmtId="167" fontId="10" fillId="0" borderId="0" xfId="2" applyNumberFormat="1" applyFont="1"/>
    <xf numFmtId="0" fontId="0" fillId="0" borderId="1" xfId="0" applyBorder="1" applyAlignment="1">
      <alignment horizontal="center"/>
    </xf>
    <xf numFmtId="167" fontId="11" fillId="0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/>
    </xf>
    <xf numFmtId="167" fontId="14" fillId="0" borderId="1" xfId="3" applyNumberFormat="1" applyFont="1" applyBorder="1" applyAlignment="1">
      <alignment vertical="center"/>
    </xf>
    <xf numFmtId="167" fontId="15" fillId="2" borderId="1" xfId="2" applyNumberFormat="1" applyFont="1" applyFill="1" applyBorder="1" applyAlignment="1">
      <alignment horizontal="right" vertical="center"/>
    </xf>
    <xf numFmtId="167" fontId="14" fillId="0" borderId="1" xfId="2" applyNumberFormat="1" applyFont="1" applyFill="1" applyBorder="1" applyAlignment="1">
      <alignment horizontal="right" vertical="center"/>
    </xf>
    <xf numFmtId="167" fontId="15" fillId="2" borderId="1" xfId="3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167" fontId="14" fillId="0" borderId="1" xfId="3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167" fontId="11" fillId="2" borderId="2" xfId="2" applyNumberFormat="1" applyFont="1" applyFill="1" applyBorder="1"/>
    <xf numFmtId="167" fontId="1" fillId="2" borderId="1" xfId="2" applyNumberFormat="1" applyFont="1" applyFill="1" applyBorder="1"/>
    <xf numFmtId="0" fontId="1" fillId="2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left"/>
    </xf>
    <xf numFmtId="167" fontId="3" fillId="0" borderId="1" xfId="2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7" fontId="11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167" fontId="18" fillId="0" borderId="0" xfId="2" applyNumberFormat="1" applyFont="1" applyFill="1" applyBorder="1" applyAlignment="1">
      <alignment horizontal="left"/>
    </xf>
    <xf numFmtId="167" fontId="17" fillId="0" borderId="0" xfId="2" applyNumberFormat="1" applyFont="1" applyAlignment="1">
      <alignment horizontal="left"/>
    </xf>
    <xf numFmtId="167" fontId="18" fillId="0" borderId="1" xfId="2" applyNumberFormat="1" applyFont="1" applyBorder="1"/>
    <xf numFmtId="167" fontId="17" fillId="2" borderId="1" xfId="2" applyNumberFormat="1" applyFont="1" applyFill="1" applyBorder="1"/>
    <xf numFmtId="0" fontId="18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167" fontId="10" fillId="2" borderId="3" xfId="2" applyNumberFormat="1" applyFont="1" applyFill="1" applyBorder="1"/>
    <xf numFmtId="167" fontId="0" fillId="0" borderId="0" xfId="2" applyNumberFormat="1" applyFont="1"/>
    <xf numFmtId="167" fontId="11" fillId="0" borderId="1" xfId="2" applyNumberFormat="1" applyFont="1" applyFill="1" applyBorder="1"/>
    <xf numFmtId="0" fontId="1" fillId="0" borderId="0" xfId="0" applyFont="1"/>
    <xf numFmtId="0" fontId="4" fillId="0" borderId="4" xfId="0" quotePrefix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0" xfId="9"/>
    <xf numFmtId="167" fontId="8" fillId="0" borderId="0" xfId="2" applyNumberFormat="1" applyFont="1" applyAlignment="1">
      <alignment horizontal="right"/>
    </xf>
    <xf numFmtId="0" fontId="8" fillId="0" borderId="1" xfId="9" applyBorder="1" applyAlignment="1">
      <alignment horizontal="center"/>
    </xf>
    <xf numFmtId="167" fontId="8" fillId="0" borderId="1" xfId="2" applyNumberFormat="1" applyFont="1" applyBorder="1" applyAlignment="1">
      <alignment horizontal="center"/>
    </xf>
    <xf numFmtId="0" fontId="21" fillId="0" borderId="1" xfId="9" applyFont="1" applyBorder="1"/>
    <xf numFmtId="0" fontId="10" fillId="0" borderId="6" xfId="0" applyFont="1" applyFill="1" applyBorder="1" applyAlignment="1">
      <alignment horizontal="right"/>
    </xf>
    <xf numFmtId="0" fontId="21" fillId="0" borderId="0" xfId="9" applyFont="1"/>
    <xf numFmtId="167" fontId="8" fillId="0" borderId="0" xfId="2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7" fontId="23" fillId="0" borderId="1" xfId="2" applyNumberFormat="1" applyFont="1" applyBorder="1" applyAlignment="1">
      <alignment horizontal="center"/>
    </xf>
    <xf numFmtId="0" fontId="13" fillId="0" borderId="0" xfId="0" applyFont="1"/>
    <xf numFmtId="167" fontId="13" fillId="0" borderId="1" xfId="2" applyNumberFormat="1" applyFont="1" applyBorder="1" applyAlignment="1">
      <alignment horizont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8" fillId="0" borderId="0" xfId="9" applyAlignment="1">
      <alignment horizontal="left"/>
    </xf>
    <xf numFmtId="0" fontId="8" fillId="0" borderId="0" xfId="9" applyFill="1"/>
    <xf numFmtId="0" fontId="8" fillId="0" borderId="1" xfId="9" applyFill="1" applyBorder="1"/>
    <xf numFmtId="0" fontId="8" fillId="0" borderId="1" xfId="9" applyFont="1" applyFill="1" applyBorder="1"/>
    <xf numFmtId="0" fontId="8" fillId="0" borderId="1" xfId="9" applyFill="1" applyBorder="1" applyAlignment="1">
      <alignment horizontal="left"/>
    </xf>
    <xf numFmtId="0" fontId="8" fillId="0" borderId="1" xfId="9" applyFill="1" applyBorder="1" applyAlignment="1">
      <alignment horizontal="right"/>
    </xf>
    <xf numFmtId="0" fontId="20" fillId="0" borderId="0" xfId="9" applyFont="1" applyFill="1"/>
    <xf numFmtId="0" fontId="4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67" fontId="10" fillId="0" borderId="3" xfId="2" applyNumberFormat="1" applyFont="1" applyBorder="1"/>
    <xf numFmtId="167" fontId="11" fillId="3" borderId="1" xfId="2" applyNumberFormat="1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38" fontId="25" fillId="0" borderId="4" xfId="1" applyNumberFormat="1" applyFont="1" applyFill="1" applyBorder="1" applyAlignment="1">
      <alignment horizontal="right" vertical="center"/>
    </xf>
    <xf numFmtId="38" fontId="26" fillId="0" borderId="4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38" fontId="27" fillId="0" borderId="4" xfId="1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167" fontId="0" fillId="0" borderId="1" xfId="2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38" fontId="33" fillId="0" borderId="1" xfId="1" applyNumberFormat="1" applyFont="1" applyFill="1" applyBorder="1" applyAlignment="1">
      <alignment vertical="center" wrapText="1"/>
    </xf>
    <xf numFmtId="38" fontId="33" fillId="0" borderId="1" xfId="1" applyNumberFormat="1" applyFont="1" applyFill="1" applyBorder="1" applyAlignment="1">
      <alignment horizontal="center" vertical="center"/>
    </xf>
    <xf numFmtId="38" fontId="33" fillId="0" borderId="1" xfId="1" applyNumberFormat="1" applyFont="1" applyFill="1" applyBorder="1" applyAlignment="1">
      <alignment horizontal="left" vertical="center" wrapText="1"/>
    </xf>
    <xf numFmtId="38" fontId="33" fillId="0" borderId="1" xfId="1" applyNumberFormat="1" applyFont="1" applyFill="1" applyBorder="1" applyAlignment="1">
      <alignment vertical="center"/>
    </xf>
    <xf numFmtId="38" fontId="35" fillId="0" borderId="1" xfId="1" applyNumberFormat="1" applyFont="1" applyFill="1" applyBorder="1" applyAlignment="1">
      <alignment horizontal="center" vertical="center"/>
    </xf>
    <xf numFmtId="38" fontId="30" fillId="0" borderId="0" xfId="1" applyNumberFormat="1" applyFont="1" applyFill="1"/>
    <xf numFmtId="38" fontId="30" fillId="0" borderId="0" xfId="1" applyNumberFormat="1" applyFont="1" applyFill="1" applyAlignment="1">
      <alignment horizontal="center"/>
    </xf>
    <xf numFmtId="38" fontId="30" fillId="0" borderId="0" xfId="1" applyNumberFormat="1" applyFont="1" applyFill="1" applyAlignment="1">
      <alignment horizontal="right"/>
    </xf>
    <xf numFmtId="38" fontId="31" fillId="0" borderId="0" xfId="1" applyNumberFormat="1" applyFont="1" applyFill="1" applyAlignment="1">
      <alignment horizontal="center"/>
    </xf>
    <xf numFmtId="38" fontId="31" fillId="0" borderId="0" xfId="1" applyNumberFormat="1" applyFont="1" applyFill="1"/>
    <xf numFmtId="38" fontId="32" fillId="0" borderId="1" xfId="1" applyNumberFormat="1" applyFont="1" applyFill="1" applyBorder="1" applyAlignment="1">
      <alignment horizontal="center"/>
    </xf>
    <xf numFmtId="38" fontId="32" fillId="0" borderId="1" xfId="1" applyNumberFormat="1" applyFont="1" applyFill="1" applyBorder="1" applyAlignment="1">
      <alignment horizontal="center" vertical="center" wrapText="1"/>
    </xf>
    <xf numFmtId="38" fontId="30" fillId="0" borderId="1" xfId="1" applyNumberFormat="1" applyFont="1" applyFill="1" applyBorder="1"/>
    <xf numFmtId="38" fontId="30" fillId="0" borderId="1" xfId="1" applyNumberFormat="1" applyFont="1" applyFill="1" applyBorder="1" applyAlignment="1">
      <alignment horizontal="center"/>
    </xf>
    <xf numFmtId="9" fontId="30" fillId="0" borderId="0" xfId="11" applyFont="1" applyFill="1" applyAlignment="1">
      <alignment horizontal="right"/>
    </xf>
    <xf numFmtId="9" fontId="32" fillId="0" borderId="1" xfId="11" applyFont="1" applyFill="1" applyBorder="1" applyAlignment="1">
      <alignment horizontal="center"/>
    </xf>
    <xf numFmtId="9" fontId="32" fillId="0" borderId="1" xfId="11" applyFont="1" applyFill="1" applyBorder="1" applyAlignment="1">
      <alignment horizontal="center" vertical="center" wrapText="1"/>
    </xf>
    <xf numFmtId="9" fontId="34" fillId="0" borderId="1" xfId="11" applyFont="1" applyFill="1" applyBorder="1" applyAlignment="1">
      <alignment vertical="center"/>
    </xf>
    <xf numFmtId="9" fontId="31" fillId="0" borderId="0" xfId="11" applyFont="1" applyFill="1"/>
    <xf numFmtId="38" fontId="31" fillId="0" borderId="1" xfId="1" applyNumberFormat="1" applyFont="1" applyFill="1" applyBorder="1"/>
    <xf numFmtId="0" fontId="39" fillId="0" borderId="0" xfId="8" applyFill="1"/>
    <xf numFmtId="0" fontId="39" fillId="0" borderId="1" xfId="8" applyFill="1" applyBorder="1"/>
    <xf numFmtId="0" fontId="40" fillId="0" borderId="1" xfId="8" applyFont="1" applyFill="1" applyBorder="1" applyAlignment="1">
      <alignment horizontal="center" vertical="top" wrapText="1"/>
    </xf>
    <xf numFmtId="0" fontId="7" fillId="0" borderId="1" xfId="8" applyFont="1" applyFill="1" applyBorder="1" applyAlignment="1">
      <alignment horizontal="center" vertical="top" wrapText="1"/>
    </xf>
    <xf numFmtId="0" fontId="7" fillId="0" borderId="1" xfId="8" applyFont="1" applyFill="1" applyBorder="1" applyAlignment="1">
      <alignment horizontal="left" vertical="top" wrapText="1"/>
    </xf>
    <xf numFmtId="0" fontId="39" fillId="0" borderId="0" xfId="8" applyFill="1" applyBorder="1"/>
    <xf numFmtId="0" fontId="41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0" fontId="10" fillId="0" borderId="0" xfId="0" applyFont="1" applyFill="1" applyAlignment="1">
      <alignment horizontal="right"/>
    </xf>
    <xf numFmtId="0" fontId="4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167" fontId="8" fillId="0" borderId="1" xfId="2" applyNumberFormat="1" applyFont="1" applyBorder="1" applyAlignment="1">
      <alignment horizontal="center" wrapText="1"/>
    </xf>
    <xf numFmtId="0" fontId="8" fillId="0" borderId="0" xfId="9" applyFont="1" applyAlignment="1">
      <alignment horizontal="center"/>
    </xf>
    <xf numFmtId="0" fontId="8" fillId="0" borderId="1" xfId="9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0" fillId="0" borderId="1" xfId="8" applyFont="1" applyFill="1" applyBorder="1" applyAlignment="1">
      <alignment horizontal="center" vertical="center" wrapText="1"/>
    </xf>
    <xf numFmtId="0" fontId="39" fillId="0" borderId="1" xfId="8" applyFill="1" applyBorder="1" applyAlignment="1">
      <alignment horizontal="center" vertical="center"/>
    </xf>
    <xf numFmtId="0" fontId="39" fillId="0" borderId="0" xfId="8" applyFill="1" applyAlignment="1">
      <alignment horizontal="center" vertical="center"/>
    </xf>
    <xf numFmtId="38" fontId="25" fillId="0" borderId="6" xfId="1" applyNumberFormat="1" applyFont="1" applyFill="1" applyBorder="1" applyAlignment="1">
      <alignment horizontal="right" vertical="center"/>
    </xf>
    <xf numFmtId="38" fontId="25" fillId="0" borderId="5" xfId="1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quotePrefix="1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left" vertical="center"/>
    </xf>
    <xf numFmtId="38" fontId="6" fillId="0" borderId="4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/>
    <xf numFmtId="0" fontId="0" fillId="4" borderId="1" xfId="0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4" borderId="8" xfId="0" applyFill="1" applyBorder="1" applyAlignment="1">
      <alignment horizontal="center"/>
    </xf>
    <xf numFmtId="167" fontId="11" fillId="4" borderId="1" xfId="2" applyNumberFormat="1" applyFont="1" applyFill="1" applyBorder="1"/>
    <xf numFmtId="10" fontId="0" fillId="0" borderId="0" xfId="0" applyNumberFormat="1"/>
    <xf numFmtId="10" fontId="0" fillId="0" borderId="1" xfId="0" applyNumberFormat="1" applyBorder="1"/>
    <xf numFmtId="0" fontId="0" fillId="3" borderId="1" xfId="0" applyFill="1" applyBorder="1"/>
    <xf numFmtId="0" fontId="24" fillId="0" borderId="1" xfId="0" applyFont="1" applyBorder="1" applyAlignment="1">
      <alignment vertical="top" wrapText="1"/>
    </xf>
    <xf numFmtId="49" fontId="24" fillId="0" borderId="1" xfId="2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7" fontId="23" fillId="0" borderId="13" xfId="2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38" fontId="27" fillId="0" borderId="6" xfId="1" applyNumberFormat="1" applyFont="1" applyFill="1" applyBorder="1" applyAlignment="1">
      <alignment horizontal="right" vertical="center"/>
    </xf>
    <xf numFmtId="38" fontId="27" fillId="0" borderId="5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8" fillId="0" borderId="0" xfId="9" applyFont="1" applyAlignment="1">
      <alignment horizontal="left"/>
    </xf>
    <xf numFmtId="38" fontId="30" fillId="0" borderId="0" xfId="1" applyNumberFormat="1" applyFont="1" applyFill="1" applyAlignment="1">
      <alignment horizontal="left"/>
    </xf>
    <xf numFmtId="0" fontId="39" fillId="0" borderId="0" xfId="8" applyFill="1" applyAlignment="1">
      <alignment horizontal="right"/>
    </xf>
    <xf numFmtId="0" fontId="39" fillId="0" borderId="0" xfId="8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167" fontId="33" fillId="0" borderId="0" xfId="4" applyNumberFormat="1" applyFont="1" applyFill="1"/>
    <xf numFmtId="167" fontId="33" fillId="0" borderId="0" xfId="4" applyNumberFormat="1" applyFont="1" applyFill="1" applyAlignment="1">
      <alignment horizontal="center"/>
    </xf>
    <xf numFmtId="0" fontId="43" fillId="0" borderId="0" xfId="0" applyFont="1" applyFill="1"/>
    <xf numFmtId="167" fontId="33" fillId="0" borderId="0" xfId="4" applyNumberFormat="1" applyFont="1" applyFill="1" applyAlignment="1">
      <alignment horizontal="right"/>
    </xf>
    <xf numFmtId="0" fontId="61" fillId="0" borderId="1" xfId="0" applyFont="1" applyBorder="1" applyAlignment="1">
      <alignment horizontal="center"/>
    </xf>
    <xf numFmtId="3" fontId="61" fillId="0" borderId="1" xfId="0" applyNumberFormat="1" applyFont="1" applyBorder="1" applyAlignment="1">
      <alignment horizontal="center"/>
    </xf>
    <xf numFmtId="167" fontId="33" fillId="0" borderId="1" xfId="4" applyNumberFormat="1" applyFont="1" applyFill="1" applyBorder="1" applyAlignment="1">
      <alignment horizontal="center"/>
    </xf>
    <xf numFmtId="3" fontId="62" fillId="0" borderId="1" xfId="0" applyNumberFormat="1" applyFont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center" wrapText="1"/>
    </xf>
    <xf numFmtId="167" fontId="35" fillId="0" borderId="1" xfId="4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/>
    </xf>
    <xf numFmtId="0" fontId="44" fillId="0" borderId="0" xfId="0" applyFont="1" applyFill="1"/>
    <xf numFmtId="0" fontId="43" fillId="0" borderId="0" xfId="0" applyFont="1" applyFill="1" applyAlignment="1">
      <alignment horizontal="right"/>
    </xf>
    <xf numFmtId="0" fontId="43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/>
    <xf numFmtId="0" fontId="45" fillId="0" borderId="0" xfId="7" applyFont="1" applyFill="1"/>
    <xf numFmtId="0" fontId="45" fillId="0" borderId="0" xfId="7" applyFont="1" applyFill="1" applyAlignment="1">
      <alignment horizontal="right"/>
    </xf>
    <xf numFmtId="0" fontId="43" fillId="0" borderId="1" xfId="7" applyFont="1" applyFill="1" applyBorder="1" applyAlignment="1">
      <alignment horizontal="center" vertical="top" wrapText="1"/>
    </xf>
    <xf numFmtId="0" fontId="43" fillId="0" borderId="1" xfId="7" applyFont="1" applyFill="1" applyBorder="1" applyAlignment="1">
      <alignment vertical="top" wrapText="1"/>
    </xf>
    <xf numFmtId="0" fontId="45" fillId="0" borderId="1" xfId="7" applyFont="1" applyFill="1" applyBorder="1" applyAlignment="1">
      <alignment horizontal="center"/>
    </xf>
    <xf numFmtId="0" fontId="8" fillId="0" borderId="1" xfId="9" applyBorder="1"/>
    <xf numFmtId="0" fontId="8" fillId="0" borderId="1" xfId="9" applyFill="1" applyBorder="1" applyAlignment="1">
      <alignment horizontal="center"/>
    </xf>
    <xf numFmtId="0" fontId="8" fillId="0" borderId="1" xfId="9" applyBorder="1" applyAlignment="1">
      <alignment horizontal="center" vertical="center"/>
    </xf>
    <xf numFmtId="38" fontId="26" fillId="0" borderId="6" xfId="1" applyNumberFormat="1" applyFont="1" applyFill="1" applyBorder="1" applyAlignment="1">
      <alignment horizontal="right" vertical="center"/>
    </xf>
    <xf numFmtId="38" fontId="26" fillId="0" borderId="5" xfId="1" applyNumberFormat="1" applyFont="1" applyFill="1" applyBorder="1" applyAlignment="1">
      <alignment horizontal="right" vertical="center"/>
    </xf>
    <xf numFmtId="38" fontId="31" fillId="0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19" fillId="0" borderId="0" xfId="7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167" fontId="3" fillId="2" borderId="3" xfId="2" applyNumberFormat="1" applyFont="1" applyFill="1" applyBorder="1"/>
    <xf numFmtId="0" fontId="10" fillId="0" borderId="3" xfId="0" applyFont="1" applyBorder="1" applyAlignment="1">
      <alignment horizontal="left"/>
    </xf>
    <xf numFmtId="0" fontId="0" fillId="4" borderId="0" xfId="0" applyFill="1"/>
    <xf numFmtId="0" fontId="11" fillId="4" borderId="1" xfId="0" applyFont="1" applyFill="1" applyBorder="1" applyAlignment="1">
      <alignment horizontal="left"/>
    </xf>
    <xf numFmtId="167" fontId="14" fillId="4" borderId="1" xfId="3" applyNumberFormat="1" applyFont="1" applyFill="1" applyBorder="1" applyAlignment="1">
      <alignment vertical="center"/>
    </xf>
    <xf numFmtId="167" fontId="15" fillId="4" borderId="1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7" fontId="0" fillId="0" borderId="1" xfId="2" applyNumberFormat="1" applyFont="1" applyBorder="1"/>
    <xf numFmtId="0" fontId="10" fillId="0" borderId="1" xfId="0" applyFont="1" applyFill="1" applyBorder="1" applyAlignment="1">
      <alignment horizontal="left" wrapText="1"/>
    </xf>
    <xf numFmtId="167" fontId="11" fillId="4" borderId="3" xfId="2" applyNumberFormat="1" applyFont="1" applyFill="1" applyBorder="1" applyAlignment="1">
      <alignment horizontal="center"/>
    </xf>
    <xf numFmtId="0" fontId="42" fillId="0" borderId="17" xfId="0" applyFont="1" applyBorder="1"/>
    <xf numFmtId="0" fontId="42" fillId="0" borderId="1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0" fontId="13" fillId="0" borderId="1" xfId="0" applyFont="1" applyBorder="1"/>
    <xf numFmtId="0" fontId="4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vertical="center" wrapText="1"/>
    </xf>
    <xf numFmtId="167" fontId="0" fillId="0" borderId="0" xfId="0" applyNumberFormat="1"/>
    <xf numFmtId="9" fontId="0" fillId="0" borderId="0" xfId="11" applyFont="1"/>
    <xf numFmtId="167" fontId="0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center"/>
    </xf>
    <xf numFmtId="167" fontId="1" fillId="0" borderId="1" xfId="2" applyNumberFormat="1" applyFont="1" applyBorder="1" applyAlignment="1">
      <alignment horizontal="right" vertical="distributed"/>
    </xf>
    <xf numFmtId="9" fontId="1" fillId="0" borderId="1" xfId="11" applyFont="1" applyBorder="1" applyAlignment="1">
      <alignment horizontal="right" vertical="distributed"/>
    </xf>
    <xf numFmtId="167" fontId="0" fillId="0" borderId="1" xfId="2" applyNumberFormat="1" applyFont="1" applyBorder="1" applyAlignment="1">
      <alignment horizontal="right" vertical="distributed"/>
    </xf>
    <xf numFmtId="4" fontId="0" fillId="0" borderId="1" xfId="0" applyNumberFormat="1" applyBorder="1" applyAlignment="1">
      <alignment horizontal="right" vertical="distributed"/>
    </xf>
    <xf numFmtId="9" fontId="0" fillId="0" borderId="1" xfId="11" applyFont="1" applyBorder="1" applyAlignment="1">
      <alignment horizontal="right" vertical="distributed"/>
    </xf>
    <xf numFmtId="167" fontId="3" fillId="0" borderId="1" xfId="2" applyNumberFormat="1" applyFont="1" applyBorder="1" applyAlignment="1">
      <alignment horizontal="right" vertical="distributed"/>
    </xf>
    <xf numFmtId="38" fontId="34" fillId="0" borderId="1" xfId="1" applyNumberFormat="1" applyFont="1" applyFill="1" applyBorder="1" applyAlignment="1">
      <alignment horizontal="right" vertical="distributed"/>
    </xf>
    <xf numFmtId="38" fontId="36" fillId="0" borderId="1" xfId="1" applyNumberFormat="1" applyFont="1" applyFill="1" applyBorder="1" applyAlignment="1">
      <alignment horizontal="right" vertical="distributed"/>
    </xf>
    <xf numFmtId="9" fontId="34" fillId="0" borderId="1" xfId="11" applyFont="1" applyFill="1" applyBorder="1" applyAlignment="1">
      <alignment horizontal="right" vertical="distributed"/>
    </xf>
    <xf numFmtId="38" fontId="31" fillId="0" borderId="1" xfId="1" applyNumberFormat="1" applyFont="1" applyFill="1" applyBorder="1" applyAlignment="1">
      <alignment horizontal="right" vertical="distributed"/>
    </xf>
    <xf numFmtId="9" fontId="31" fillId="0" borderId="1" xfId="11" applyFont="1" applyFill="1" applyBorder="1" applyAlignment="1">
      <alignment horizontal="right" vertical="distributed"/>
    </xf>
    <xf numFmtId="38" fontId="34" fillId="0" borderId="1" xfId="1" applyNumberFormat="1" applyFont="1" applyFill="1" applyBorder="1" applyAlignment="1">
      <alignment horizontal="right" vertical="distributed" wrapText="1"/>
    </xf>
    <xf numFmtId="10" fontId="34" fillId="0" borderId="1" xfId="11" applyNumberFormat="1" applyFont="1" applyFill="1" applyBorder="1" applyAlignment="1">
      <alignment horizontal="right" vertical="distributed"/>
    </xf>
    <xf numFmtId="38" fontId="26" fillId="0" borderId="4" xfId="1" applyNumberFormat="1" applyFont="1" applyFill="1" applyBorder="1" applyAlignment="1">
      <alignment horizontal="right" vertical="distributed"/>
    </xf>
    <xf numFmtId="38" fontId="27" fillId="0" borderId="4" xfId="1" applyNumberFormat="1" applyFont="1" applyFill="1" applyBorder="1" applyAlignment="1">
      <alignment horizontal="right" vertical="distributed"/>
    </xf>
    <xf numFmtId="38" fontId="25" fillId="0" borderId="4" xfId="1" applyNumberFormat="1" applyFont="1" applyFill="1" applyBorder="1" applyAlignment="1">
      <alignment horizontal="right" vertical="distributed"/>
    </xf>
    <xf numFmtId="0" fontId="25" fillId="0" borderId="1" xfId="0" applyFont="1" applyFill="1" applyBorder="1" applyAlignment="1">
      <alignment horizontal="right" vertical="distributed"/>
    </xf>
    <xf numFmtId="38" fontId="29" fillId="0" borderId="4" xfId="1" applyNumberFormat="1" applyFont="1" applyFill="1" applyBorder="1" applyAlignment="1">
      <alignment horizontal="right" vertical="distributed"/>
    </xf>
    <xf numFmtId="165" fontId="4" fillId="0" borderId="1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6" fillId="0" borderId="19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/>
    </xf>
    <xf numFmtId="9" fontId="25" fillId="0" borderId="13" xfId="11" applyFont="1" applyFill="1" applyBorder="1" applyAlignment="1">
      <alignment horizontal="right" vertical="distributed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9" fontId="27" fillId="0" borderId="13" xfId="11" applyFont="1" applyFill="1" applyBorder="1" applyAlignment="1">
      <alignment horizontal="right" vertical="distributed"/>
    </xf>
    <xf numFmtId="0" fontId="26" fillId="0" borderId="21" xfId="0" applyFont="1" applyFill="1" applyBorder="1" applyAlignment="1">
      <alignment horizontal="left" vertical="center"/>
    </xf>
    <xf numFmtId="38" fontId="26" fillId="0" borderId="21" xfId="1" applyNumberFormat="1" applyFont="1" applyFill="1" applyBorder="1" applyAlignment="1">
      <alignment horizontal="right" vertical="distributed"/>
    </xf>
    <xf numFmtId="9" fontId="25" fillId="0" borderId="22" xfId="11" applyFont="1" applyFill="1" applyBorder="1" applyAlignment="1">
      <alignment horizontal="right" vertical="distributed"/>
    </xf>
    <xf numFmtId="168" fontId="21" fillId="0" borderId="1" xfId="2" applyNumberFormat="1" applyFont="1" applyBorder="1"/>
    <xf numFmtId="168" fontId="8" fillId="0" borderId="1" xfId="2" applyNumberFormat="1" applyFont="1" applyBorder="1"/>
    <xf numFmtId="167" fontId="13" fillId="0" borderId="1" xfId="2" applyNumberFormat="1" applyFont="1" applyBorder="1" applyAlignment="1">
      <alignment horizontal="right" vertical="distributed"/>
    </xf>
    <xf numFmtId="167" fontId="23" fillId="0" borderId="1" xfId="2" applyNumberFormat="1" applyFont="1" applyBorder="1" applyAlignment="1">
      <alignment horizontal="right" vertical="distributed"/>
    </xf>
    <xf numFmtId="3" fontId="42" fillId="0" borderId="1" xfId="0" applyNumberFormat="1" applyFont="1" applyBorder="1" applyAlignment="1">
      <alignment horizontal="right" vertical="distributed"/>
    </xf>
    <xf numFmtId="167" fontId="42" fillId="0" borderId="1" xfId="0" applyNumberFormat="1" applyFont="1" applyBorder="1" applyAlignment="1">
      <alignment horizontal="right" vertical="distributed"/>
    </xf>
    <xf numFmtId="3" fontId="42" fillId="0" borderId="17" xfId="0" applyNumberFormat="1" applyFont="1" applyBorder="1" applyAlignment="1">
      <alignment horizontal="right" vertical="distributed"/>
    </xf>
    <xf numFmtId="0" fontId="42" fillId="0" borderId="1" xfId="0" applyFont="1" applyBorder="1" applyAlignment="1">
      <alignment horizontal="left" vertical="center"/>
    </xf>
    <xf numFmtId="167" fontId="44" fillId="0" borderId="1" xfId="2" applyNumberFormat="1" applyFont="1" applyFill="1" applyBorder="1" applyAlignment="1">
      <alignment horizontal="right" vertical="distributed"/>
    </xf>
    <xf numFmtId="167" fontId="43" fillId="0" borderId="1" xfId="2" applyNumberFormat="1" applyFont="1" applyFill="1" applyBorder="1" applyAlignment="1">
      <alignment horizontal="right" vertical="distributed"/>
    </xf>
    <xf numFmtId="0" fontId="5" fillId="0" borderId="5" xfId="0" applyFont="1" applyFill="1" applyBorder="1" applyAlignment="1">
      <alignment horizontal="left" vertical="center" wrapText="1"/>
    </xf>
    <xf numFmtId="0" fontId="40" fillId="0" borderId="1" xfId="8" applyFont="1" applyFill="1" applyBorder="1" applyAlignment="1">
      <alignment horizontal="center" wrapText="1"/>
    </xf>
    <xf numFmtId="0" fontId="47" fillId="0" borderId="1" xfId="8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right" vertical="distributed"/>
    </xf>
    <xf numFmtId="10" fontId="25" fillId="0" borderId="13" xfId="11" applyNumberFormat="1" applyFont="1" applyFill="1" applyBorder="1" applyAlignment="1">
      <alignment horizontal="right" vertical="distributed"/>
    </xf>
    <xf numFmtId="3" fontId="27" fillId="0" borderId="4" xfId="0" applyNumberFormat="1" applyFont="1" applyFill="1" applyBorder="1" applyAlignment="1">
      <alignment horizontal="right" vertical="distributed"/>
    </xf>
    <xf numFmtId="167" fontId="21" fillId="0" borderId="1" xfId="4" applyNumberFormat="1" applyFont="1" applyFill="1" applyBorder="1" applyAlignment="1">
      <alignment horizontal="center"/>
    </xf>
    <xf numFmtId="167" fontId="8" fillId="0" borderId="1" xfId="4" applyNumberFormat="1" applyFont="1" applyFill="1" applyBorder="1" applyAlignment="1">
      <alignment horizontal="center" vertical="center"/>
    </xf>
    <xf numFmtId="167" fontId="21" fillId="0" borderId="1" xfId="4" applyNumberFormat="1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167" fontId="8" fillId="0" borderId="1" xfId="4" applyNumberFormat="1" applyFont="1" applyFill="1" applyBorder="1" applyAlignment="1">
      <alignment vertical="center"/>
    </xf>
    <xf numFmtId="169" fontId="4" fillId="0" borderId="1" xfId="2" applyNumberFormat="1" applyFont="1" applyFill="1" applyBorder="1" applyAlignment="1">
      <alignment horizontal="right" vertical="distributed"/>
    </xf>
    <xf numFmtId="169" fontId="5" fillId="0" borderId="1" xfId="2" applyNumberFormat="1" applyFont="1" applyFill="1" applyBorder="1" applyAlignment="1">
      <alignment horizontal="right" vertical="distributed"/>
    </xf>
    <xf numFmtId="0" fontId="63" fillId="0" borderId="5" xfId="0" applyFont="1" applyBorder="1" applyAlignment="1">
      <alignment horizontal="center" vertical="center"/>
    </xf>
    <xf numFmtId="10" fontId="33" fillId="0" borderId="1" xfId="11" applyNumberFormat="1" applyFont="1" applyFill="1" applyBorder="1" applyAlignment="1">
      <alignment horizontal="right" vertical="distributed"/>
    </xf>
    <xf numFmtId="3" fontId="43" fillId="0" borderId="1" xfId="0" applyNumberFormat="1" applyFont="1" applyFill="1" applyBorder="1" applyAlignment="1">
      <alignment vertical="distributed"/>
    </xf>
    <xf numFmtId="10" fontId="43" fillId="0" borderId="3" xfId="0" applyNumberFormat="1" applyFont="1" applyFill="1" applyBorder="1" applyAlignment="1">
      <alignment vertical="distributed"/>
    </xf>
    <xf numFmtId="38" fontId="33" fillId="0" borderId="1" xfId="2" applyNumberFormat="1" applyFont="1" applyFill="1" applyBorder="1" applyAlignment="1">
      <alignment horizontal="right" vertical="distributed"/>
    </xf>
    <xf numFmtId="3" fontId="43" fillId="0" borderId="2" xfId="0" applyNumberFormat="1" applyFont="1" applyFill="1" applyBorder="1" applyAlignment="1">
      <alignment vertical="distributed"/>
    </xf>
    <xf numFmtId="0" fontId="35" fillId="0" borderId="1" xfId="0" applyFont="1" applyFill="1" applyBorder="1" applyAlignment="1">
      <alignment horizontal="center" vertical="center" wrapText="1"/>
    </xf>
    <xf numFmtId="169" fontId="35" fillId="4" borderId="1" xfId="2" applyNumberFormat="1" applyFont="1" applyFill="1" applyBorder="1" applyAlignment="1">
      <alignment horizontal="right" vertical="distributed"/>
    </xf>
    <xf numFmtId="3" fontId="44" fillId="0" borderId="1" xfId="0" applyNumberFormat="1" applyFont="1" applyFill="1" applyBorder="1" applyAlignment="1">
      <alignment horizontal="right" vertical="distributed"/>
    </xf>
    <xf numFmtId="10" fontId="44" fillId="0" borderId="1" xfId="0" applyNumberFormat="1" applyFont="1" applyFill="1" applyBorder="1" applyAlignment="1">
      <alignment horizontal="right" vertical="distributed"/>
    </xf>
    <xf numFmtId="0" fontId="64" fillId="0" borderId="5" xfId="0" applyFont="1" applyBorder="1"/>
    <xf numFmtId="3" fontId="64" fillId="0" borderId="1" xfId="0" applyNumberFormat="1" applyFont="1" applyBorder="1" applyAlignment="1">
      <alignment horizontal="right" vertical="distributed"/>
    </xf>
    <xf numFmtId="38" fontId="35" fillId="0" borderId="1" xfId="2" applyNumberFormat="1" applyFont="1" applyFill="1" applyBorder="1" applyAlignment="1">
      <alignment horizontal="right" vertical="distributed"/>
    </xf>
    <xf numFmtId="10" fontId="35" fillId="0" borderId="1" xfId="11" applyNumberFormat="1" applyFont="1" applyFill="1" applyBorder="1" applyAlignment="1">
      <alignment horizontal="right" vertical="distributed"/>
    </xf>
    <xf numFmtId="0" fontId="4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167" fontId="38" fillId="0" borderId="1" xfId="2" applyNumberFormat="1" applyFont="1" applyBorder="1" applyAlignment="1">
      <alignment horizontal="center"/>
    </xf>
    <xf numFmtId="167" fontId="37" fillId="0" borderId="1" xfId="2" applyNumberFormat="1" applyFont="1" applyFill="1" applyBorder="1"/>
    <xf numFmtId="167" fontId="10" fillId="0" borderId="2" xfId="2" applyNumberFormat="1" applyFont="1" applyBorder="1"/>
    <xf numFmtId="0" fontId="11" fillId="2" borderId="2" xfId="0" applyFont="1" applyFill="1" applyBorder="1" applyAlignment="1">
      <alignment horizontal="left"/>
    </xf>
    <xf numFmtId="167" fontId="38" fillId="2" borderId="2" xfId="2" applyNumberFormat="1" applyFont="1" applyFill="1" applyBorder="1"/>
    <xf numFmtId="167" fontId="38" fillId="2" borderId="1" xfId="2" applyNumberFormat="1" applyFont="1" applyFill="1" applyBorder="1"/>
    <xf numFmtId="167" fontId="38" fillId="3" borderId="1" xfId="2" applyNumberFormat="1" applyFont="1" applyFill="1" applyBorder="1"/>
    <xf numFmtId="167" fontId="31" fillId="0" borderId="1" xfId="2" applyNumberFormat="1" applyFont="1" applyFill="1" applyBorder="1"/>
    <xf numFmtId="167" fontId="3" fillId="0" borderId="1" xfId="2" applyNumberFormat="1" applyFont="1" applyBorder="1"/>
    <xf numFmtId="167" fontId="48" fillId="2" borderId="1" xfId="2" applyNumberFormat="1" applyFont="1" applyFill="1" applyBorder="1"/>
    <xf numFmtId="0" fontId="0" fillId="4" borderId="1" xfId="0" applyFill="1" applyBorder="1" applyAlignment="1">
      <alignment horizontal="left"/>
    </xf>
    <xf numFmtId="167" fontId="1" fillId="4" borderId="1" xfId="2" applyNumberFormat="1" applyFont="1" applyFill="1" applyBorder="1"/>
    <xf numFmtId="167" fontId="31" fillId="4" borderId="1" xfId="2" applyNumberFormat="1" applyFont="1" applyFill="1" applyBorder="1"/>
    <xf numFmtId="167" fontId="3" fillId="4" borderId="1" xfId="2" applyNumberFormat="1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167" fontId="48" fillId="0" borderId="1" xfId="2" applyNumberFormat="1" applyFont="1" applyFill="1" applyBorder="1"/>
    <xf numFmtId="0" fontId="0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7" fontId="2" fillId="0" borderId="1" xfId="2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7" fontId="49" fillId="0" borderId="1" xfId="2" applyNumberFormat="1" applyFont="1" applyFill="1" applyBorder="1"/>
    <xf numFmtId="167" fontId="48" fillId="4" borderId="1" xfId="2" applyNumberFormat="1" applyFont="1" applyFill="1" applyBorder="1"/>
    <xf numFmtId="167" fontId="1" fillId="4" borderId="3" xfId="2" applyNumberFormat="1" applyFont="1" applyFill="1" applyBorder="1"/>
    <xf numFmtId="167" fontId="48" fillId="4" borderId="3" xfId="2" applyNumberFormat="1" applyFont="1" applyFill="1" applyBorder="1"/>
    <xf numFmtId="167" fontId="1" fillId="3" borderId="3" xfId="2" applyNumberFormat="1" applyFont="1" applyFill="1" applyBorder="1"/>
    <xf numFmtId="167" fontId="48" fillId="3" borderId="3" xfId="2" applyNumberFormat="1" applyFont="1" applyFill="1" applyBorder="1"/>
    <xf numFmtId="167" fontId="48" fillId="0" borderId="0" xfId="2" applyNumberFormat="1" applyFont="1" applyFill="1" applyBorder="1" applyAlignment="1">
      <alignment horizontal="center"/>
    </xf>
    <xf numFmtId="167" fontId="38" fillId="0" borderId="0" xfId="2" applyNumberFormat="1" applyFont="1" applyAlignment="1">
      <alignment horizontal="left"/>
    </xf>
    <xf numFmtId="167" fontId="37" fillId="0" borderId="0" xfId="2" applyNumberFormat="1" applyFont="1"/>
    <xf numFmtId="167" fontId="37" fillId="0" borderId="0" xfId="2" applyNumberFormat="1" applyFont="1" applyAlignment="1">
      <alignment horizontal="right"/>
    </xf>
    <xf numFmtId="167" fontId="37" fillId="0" borderId="1" xfId="2" applyNumberFormat="1" applyFont="1" applyBorder="1"/>
    <xf numFmtId="167" fontId="38" fillId="0" borderId="0" xfId="2" applyNumberFormat="1" applyFont="1" applyFill="1" applyBorder="1" applyAlignment="1">
      <alignment horizontal="right" vertical="center"/>
    </xf>
    <xf numFmtId="167" fontId="38" fillId="0" borderId="4" xfId="2" applyNumberFormat="1" applyFont="1" applyBorder="1" applyAlignment="1">
      <alignment horizontal="center"/>
    </xf>
    <xf numFmtId="167" fontId="11" fillId="0" borderId="7" xfId="2" applyNumberFormat="1" applyFont="1" applyBorder="1" applyAlignment="1">
      <alignment horizontal="center"/>
    </xf>
    <xf numFmtId="167" fontId="11" fillId="3" borderId="7" xfId="2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1" xfId="0" applyFill="1" applyBorder="1"/>
    <xf numFmtId="167" fontId="48" fillId="0" borderId="1" xfId="2" applyNumberFormat="1" applyFont="1" applyFill="1" applyBorder="1" applyAlignment="1">
      <alignment horizontal="center"/>
    </xf>
    <xf numFmtId="167" fontId="3" fillId="2" borderId="1" xfId="2" applyNumberFormat="1" applyFont="1" applyFill="1" applyBorder="1" applyAlignment="1">
      <alignment horizontal="center"/>
    </xf>
    <xf numFmtId="167" fontId="31" fillId="0" borderId="1" xfId="2" applyNumberFormat="1" applyFont="1" applyFill="1" applyBorder="1" applyAlignment="1">
      <alignment horizontal="center"/>
    </xf>
    <xf numFmtId="167" fontId="38" fillId="2" borderId="3" xfId="2" applyNumberFormat="1" applyFont="1" applyFill="1" applyBorder="1"/>
    <xf numFmtId="0" fontId="10" fillId="0" borderId="0" xfId="0" applyFont="1" applyAlignment="1">
      <alignment horizontal="center" vertical="center"/>
    </xf>
    <xf numFmtId="167" fontId="37" fillId="0" borderId="2" xfId="2" applyNumberFormat="1" applyFont="1" applyBorder="1"/>
    <xf numFmtId="167" fontId="38" fillId="4" borderId="1" xfId="2" applyNumberFormat="1" applyFont="1" applyFill="1" applyBorder="1"/>
    <xf numFmtId="167" fontId="48" fillId="3" borderId="1" xfId="2" applyNumberFormat="1" applyFont="1" applyFill="1" applyBorder="1"/>
    <xf numFmtId="0" fontId="11" fillId="2" borderId="16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7" fontId="37" fillId="0" borderId="1" xfId="2" applyNumberFormat="1" applyFont="1" applyFill="1" applyBorder="1" applyAlignment="1">
      <alignment horizontal="center"/>
    </xf>
    <xf numFmtId="167" fontId="31" fillId="3" borderId="1" xfId="2" applyNumberFormat="1" applyFont="1" applyFill="1" applyBorder="1"/>
    <xf numFmtId="167" fontId="37" fillId="0" borderId="3" xfId="2" applyNumberFormat="1" applyFont="1" applyBorder="1" applyAlignment="1">
      <alignment horizontal="center"/>
    </xf>
    <xf numFmtId="167" fontId="14" fillId="0" borderId="1" xfId="2" applyNumberFormat="1" applyFont="1" applyBorder="1" applyAlignment="1">
      <alignment horizontal="right" vertical="center"/>
    </xf>
    <xf numFmtId="167" fontId="33" fillId="0" borderId="1" xfId="2" applyNumberFormat="1" applyFont="1" applyBorder="1" applyAlignment="1">
      <alignment horizontal="right" vertical="center"/>
    </xf>
    <xf numFmtId="167" fontId="35" fillId="2" borderId="1" xfId="2" applyNumberFormat="1" applyFont="1" applyFill="1" applyBorder="1" applyAlignment="1">
      <alignment horizontal="right" vertical="center"/>
    </xf>
    <xf numFmtId="167" fontId="33" fillId="0" borderId="1" xfId="2" applyNumberFormat="1" applyFont="1" applyFill="1" applyBorder="1" applyAlignment="1">
      <alignment horizontal="right" vertical="center"/>
    </xf>
    <xf numFmtId="167" fontId="38" fillId="3" borderId="1" xfId="2" applyNumberFormat="1" applyFont="1" applyFill="1" applyBorder="1" applyAlignment="1">
      <alignment horizontal="center"/>
    </xf>
    <xf numFmtId="167" fontId="37" fillId="2" borderId="3" xfId="2" applyNumberFormat="1" applyFont="1" applyFill="1" applyBorder="1"/>
    <xf numFmtId="167" fontId="37" fillId="0" borderId="0" xfId="2" applyNumberFormat="1" applyFont="1" applyFill="1" applyBorder="1" applyAlignment="1">
      <alignment horizontal="left"/>
    </xf>
    <xf numFmtId="167" fontId="38" fillId="0" borderId="1" xfId="2" applyNumberFormat="1" applyFont="1" applyFill="1" applyBorder="1"/>
    <xf numFmtId="0" fontId="0" fillId="0" borderId="1" xfId="0" applyFill="1" applyBorder="1" applyAlignment="1">
      <alignment horizontal="left"/>
    </xf>
    <xf numFmtId="167" fontId="37" fillId="3" borderId="1" xfId="2" applyNumberFormat="1" applyFont="1" applyFill="1" applyBorder="1"/>
    <xf numFmtId="167" fontId="49" fillId="0" borderId="0" xfId="2" applyNumberFormat="1" applyFont="1"/>
    <xf numFmtId="167" fontId="31" fillId="0" borderId="0" xfId="2" applyNumberFormat="1" applyFont="1"/>
    <xf numFmtId="167" fontId="37" fillId="0" borderId="3" xfId="2" applyNumberFormat="1" applyFont="1" applyFill="1" applyBorder="1"/>
    <xf numFmtId="0" fontId="11" fillId="2" borderId="7" xfId="0" applyFont="1" applyFill="1" applyBorder="1" applyAlignment="1">
      <alignment vertical="center"/>
    </xf>
    <xf numFmtId="167" fontId="11" fillId="0" borderId="3" xfId="2" applyNumberFormat="1" applyFont="1" applyBorder="1" applyAlignment="1">
      <alignment horizontal="center"/>
    </xf>
    <xf numFmtId="167" fontId="31" fillId="0" borderId="1" xfId="2" applyNumberFormat="1" applyFont="1" applyBorder="1"/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167" fontId="10" fillId="2" borderId="23" xfId="2" applyNumberFormat="1" applyFont="1" applyFill="1" applyBorder="1"/>
    <xf numFmtId="167" fontId="37" fillId="2" borderId="23" xfId="2" applyNumberFormat="1" applyFont="1" applyFill="1" applyBorder="1"/>
    <xf numFmtId="167" fontId="31" fillId="0" borderId="1" xfId="2" applyNumberFormat="1" applyFont="1" applyBorder="1" applyAlignment="1">
      <alignment horizontal="center"/>
    </xf>
    <xf numFmtId="0" fontId="0" fillId="4" borderId="7" xfId="0" applyFill="1" applyBorder="1" applyAlignment="1">
      <alignment horizontal="right"/>
    </xf>
    <xf numFmtId="167" fontId="35" fillId="4" borderId="1" xfId="2" applyNumberFormat="1" applyFont="1" applyFill="1" applyBorder="1" applyAlignment="1">
      <alignment horizontal="right" vertical="center"/>
    </xf>
    <xf numFmtId="3" fontId="31" fillId="0" borderId="5" xfId="0" applyNumberFormat="1" applyFont="1" applyBorder="1" applyAlignment="1">
      <alignment horizontal="center" vertical="center"/>
    </xf>
    <xf numFmtId="167" fontId="31" fillId="4" borderId="3" xfId="2" applyNumberFormat="1" applyFont="1" applyFill="1" applyBorder="1" applyAlignment="1">
      <alignment horizontal="center"/>
    </xf>
    <xf numFmtId="167" fontId="38" fillId="4" borderId="3" xfId="2" applyNumberFormat="1" applyFont="1" applyFill="1" applyBorder="1" applyAlignment="1">
      <alignment horizontal="center"/>
    </xf>
    <xf numFmtId="167" fontId="38" fillId="3" borderId="3" xfId="2" applyNumberFormat="1" applyFont="1" applyFill="1" applyBorder="1" applyAlignment="1">
      <alignment horizontal="center"/>
    </xf>
    <xf numFmtId="167" fontId="10" fillId="4" borderId="3" xfId="2" applyNumberFormat="1" applyFont="1" applyFill="1" applyBorder="1"/>
    <xf numFmtId="167" fontId="37" fillId="4" borderId="3" xfId="2" applyNumberFormat="1" applyFont="1" applyFill="1" applyBorder="1"/>
    <xf numFmtId="167" fontId="48" fillId="0" borderId="0" xfId="2" applyNumberFormat="1" applyFont="1"/>
    <xf numFmtId="167" fontId="37" fillId="3" borderId="3" xfId="2" applyNumberFormat="1" applyFont="1" applyFill="1" applyBorder="1"/>
    <xf numFmtId="10" fontId="0" fillId="3" borderId="1" xfId="0" applyNumberFormat="1" applyFill="1" applyBorder="1"/>
    <xf numFmtId="10" fontId="34" fillId="0" borderId="1" xfId="11" applyNumberFormat="1" applyFont="1" applyFill="1" applyBorder="1" applyAlignment="1">
      <alignment vertical="center"/>
    </xf>
    <xf numFmtId="0" fontId="8" fillId="0" borderId="1" xfId="9" applyFill="1" applyBorder="1" applyAlignment="1">
      <alignment horizontal="left" vertical="center"/>
    </xf>
    <xf numFmtId="3" fontId="63" fillId="0" borderId="1" xfId="0" applyNumberFormat="1" applyFont="1" applyBorder="1" applyAlignment="1">
      <alignment horizontal="right" vertical="distributed"/>
    </xf>
    <xf numFmtId="0" fontId="50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left" vertical="top" wrapText="1"/>
    </xf>
    <xf numFmtId="3" fontId="50" fillId="0" borderId="1" xfId="0" applyNumberFormat="1" applyFont="1" applyBorder="1" applyAlignment="1">
      <alignment horizontal="right" vertical="top" wrapText="1"/>
    </xf>
    <xf numFmtId="0" fontId="51" fillId="0" borderId="1" xfId="0" applyFont="1" applyBorder="1" applyAlignment="1">
      <alignment horizontal="center" vertical="top" wrapText="1"/>
    </xf>
    <xf numFmtId="0" fontId="51" fillId="0" borderId="1" xfId="0" applyFont="1" applyBorder="1" applyAlignment="1">
      <alignment horizontal="left" vertical="top" wrapText="1"/>
    </xf>
    <xf numFmtId="3" fontId="51" fillId="0" borderId="1" xfId="0" applyNumberFormat="1" applyFont="1" applyBorder="1" applyAlignment="1">
      <alignment horizontal="right" vertical="top" wrapText="1"/>
    </xf>
    <xf numFmtId="3" fontId="0" fillId="0" borderId="0" xfId="2" applyNumberFormat="1" applyFont="1"/>
    <xf numFmtId="3" fontId="0" fillId="0" borderId="1" xfId="2" applyNumberFormat="1" applyFont="1" applyBorder="1" applyAlignment="1">
      <alignment horizontal="center"/>
    </xf>
    <xf numFmtId="3" fontId="1" fillId="0" borderId="1" xfId="2" applyNumberFormat="1" applyFont="1" applyBorder="1" applyAlignment="1">
      <alignment horizontal="right" vertical="distributed"/>
    </xf>
    <xf numFmtId="3" fontId="0" fillId="0" borderId="1" xfId="2" applyNumberFormat="1" applyFont="1" applyBorder="1" applyAlignment="1">
      <alignment horizontal="right" vertical="distributed"/>
    </xf>
    <xf numFmtId="3" fontId="3" fillId="0" borderId="1" xfId="2" applyNumberFormat="1" applyFont="1" applyBorder="1" applyAlignment="1">
      <alignment horizontal="right" vertical="distributed"/>
    </xf>
    <xf numFmtId="3" fontId="3" fillId="4" borderId="1" xfId="2" applyNumberFormat="1" applyFont="1" applyFill="1" applyBorder="1" applyAlignment="1">
      <alignment horizontal="right" vertical="distributed"/>
    </xf>
    <xf numFmtId="3" fontId="1" fillId="4" borderId="1" xfId="2" applyNumberFormat="1" applyFont="1" applyFill="1" applyBorder="1" applyAlignment="1">
      <alignment horizontal="right" vertical="distributed"/>
    </xf>
    <xf numFmtId="3" fontId="63" fillId="0" borderId="1" xfId="0" applyNumberFormat="1" applyFont="1" applyBorder="1" applyAlignment="1">
      <alignment vertical="distributed"/>
    </xf>
    <xf numFmtId="10" fontId="63" fillId="0" borderId="1" xfId="0" applyNumberFormat="1" applyFont="1" applyBorder="1" applyAlignment="1">
      <alignment vertical="distributed"/>
    </xf>
    <xf numFmtId="0" fontId="29" fillId="0" borderId="1" xfId="0" applyFont="1" applyFill="1" applyBorder="1" applyAlignment="1">
      <alignment vertical="center" wrapText="1"/>
    </xf>
    <xf numFmtId="10" fontId="63" fillId="0" borderId="3" xfId="0" applyNumberFormat="1" applyFont="1" applyBorder="1" applyAlignment="1">
      <alignment vertical="distributed"/>
    </xf>
    <xf numFmtId="0" fontId="43" fillId="0" borderId="3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 wrapText="1"/>
    </xf>
    <xf numFmtId="3" fontId="44" fillId="0" borderId="1" xfId="2" applyNumberFormat="1" applyFont="1" applyFill="1" applyBorder="1" applyAlignment="1">
      <alignment horizontal="right" vertical="distributed"/>
    </xf>
    <xf numFmtId="0" fontId="43" fillId="0" borderId="2" xfId="0" applyFont="1" applyFill="1" applyBorder="1"/>
    <xf numFmtId="167" fontId="44" fillId="0" borderId="2" xfId="2" applyNumberFormat="1" applyFont="1" applyFill="1" applyBorder="1" applyAlignment="1">
      <alignment horizontal="right" vertical="distributed"/>
    </xf>
    <xf numFmtId="49" fontId="43" fillId="0" borderId="1" xfId="0" applyNumberFormat="1" applyFont="1" applyFill="1" applyBorder="1" applyAlignment="1">
      <alignment horizontal="left" vertical="center" wrapText="1"/>
    </xf>
    <xf numFmtId="167" fontId="44" fillId="0" borderId="1" xfId="0" applyNumberFormat="1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right" vertical="center"/>
    </xf>
    <xf numFmtId="49" fontId="43" fillId="0" borderId="2" xfId="0" applyNumberFormat="1" applyFont="1" applyFill="1" applyBorder="1" applyAlignment="1">
      <alignment vertical="center" wrapText="1"/>
    </xf>
    <xf numFmtId="0" fontId="52" fillId="0" borderId="1" xfId="0" applyFont="1" applyBorder="1" applyAlignment="1">
      <alignment horizontal="center" vertical="top" wrapText="1"/>
    </xf>
    <xf numFmtId="0" fontId="52" fillId="0" borderId="1" xfId="0" applyFont="1" applyBorder="1" applyAlignment="1">
      <alignment horizontal="left" vertical="top" wrapText="1"/>
    </xf>
    <xf numFmtId="3" fontId="52" fillId="0" borderId="1" xfId="0" applyNumberFormat="1" applyFont="1" applyBorder="1" applyAlignment="1">
      <alignment horizontal="right" vertical="top" wrapText="1"/>
    </xf>
    <xf numFmtId="0" fontId="53" fillId="0" borderId="1" xfId="0" applyFont="1" applyBorder="1" applyAlignment="1">
      <alignment horizontal="center" vertical="top" wrapText="1"/>
    </xf>
    <xf numFmtId="0" fontId="53" fillId="0" borderId="1" xfId="0" applyFont="1" applyBorder="1" applyAlignment="1">
      <alignment horizontal="left" vertical="top" wrapText="1"/>
    </xf>
    <xf numFmtId="3" fontId="53" fillId="0" borderId="1" xfId="0" applyNumberFormat="1" applyFont="1" applyBorder="1" applyAlignment="1">
      <alignment horizontal="right" vertical="top" wrapText="1"/>
    </xf>
    <xf numFmtId="38" fontId="54" fillId="0" borderId="1" xfId="1" applyNumberFormat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left" vertical="center"/>
    </xf>
    <xf numFmtId="0" fontId="5" fillId="0" borderId="5" xfId="0" quotePrefix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167" fontId="38" fillId="2" borderId="3" xfId="2" applyNumberFormat="1" applyFont="1" applyFill="1" applyBorder="1" applyAlignment="1">
      <alignment horizontal="right" vertical="center"/>
    </xf>
    <xf numFmtId="167" fontId="38" fillId="2" borderId="2" xfId="2" applyNumberFormat="1" applyFont="1" applyFill="1" applyBorder="1" applyAlignment="1">
      <alignment horizontal="right" vertical="center"/>
    </xf>
    <xf numFmtId="167" fontId="38" fillId="3" borderId="1" xfId="2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167" fontId="35" fillId="3" borderId="1" xfId="2" applyNumberFormat="1" applyFont="1" applyFill="1" applyBorder="1" applyAlignment="1">
      <alignment horizontal="right" vertical="center"/>
    </xf>
    <xf numFmtId="167" fontId="48" fillId="3" borderId="3" xfId="2" applyNumberFormat="1" applyFont="1" applyFill="1" applyBorder="1" applyAlignment="1">
      <alignment horizontal="center" vertical="center"/>
    </xf>
    <xf numFmtId="167" fontId="48" fillId="3" borderId="2" xfId="2" applyNumberFormat="1" applyFont="1" applyFill="1" applyBorder="1" applyAlignment="1">
      <alignment horizontal="center" vertical="center"/>
    </xf>
    <xf numFmtId="167" fontId="38" fillId="3" borderId="1" xfId="2" applyNumberFormat="1" applyFont="1" applyFill="1" applyBorder="1" applyAlignment="1">
      <alignment horizontal="right" vertical="center"/>
    </xf>
    <xf numFmtId="167" fontId="38" fillId="2" borderId="7" xfId="2" applyNumberFormat="1" applyFont="1" applyFill="1" applyBorder="1" applyAlignment="1">
      <alignment horizontal="right" vertical="center"/>
    </xf>
    <xf numFmtId="167" fontId="38" fillId="2" borderId="14" xfId="2" applyNumberFormat="1" applyFont="1" applyFill="1" applyBorder="1" applyAlignment="1">
      <alignment horizontal="right" vertical="center"/>
    </xf>
    <xf numFmtId="3" fontId="55" fillId="0" borderId="1" xfId="0" applyNumberFormat="1" applyFont="1" applyBorder="1" applyAlignment="1">
      <alignment horizontal="center" vertical="center"/>
    </xf>
    <xf numFmtId="3" fontId="56" fillId="0" borderId="1" xfId="0" applyNumberFormat="1" applyFont="1" applyBorder="1" applyAlignment="1">
      <alignment horizontal="center"/>
    </xf>
    <xf numFmtId="167" fontId="37" fillId="0" borderId="23" xfId="2" applyNumberFormat="1" applyFont="1" applyFill="1" applyBorder="1"/>
    <xf numFmtId="167" fontId="37" fillId="0" borderId="2" xfId="2" applyNumberFormat="1" applyFont="1" applyFill="1" applyBorder="1"/>
    <xf numFmtId="0" fontId="0" fillId="0" borderId="2" xfId="0" applyFont="1" applyBorder="1" applyAlignment="1">
      <alignment horizontal="left"/>
    </xf>
    <xf numFmtId="167" fontId="48" fillId="2" borderId="1" xfId="2" applyNumberFormat="1" applyFont="1" applyFill="1" applyBorder="1" applyAlignment="1">
      <alignment vertical="center"/>
    </xf>
    <xf numFmtId="0" fontId="10" fillId="3" borderId="9" xfId="0" applyFont="1" applyFill="1" applyBorder="1" applyAlignment="1">
      <alignment horizontal="left"/>
    </xf>
    <xf numFmtId="167" fontId="48" fillId="3" borderId="2" xfId="2" applyNumberFormat="1" applyFont="1" applyFill="1" applyBorder="1" applyAlignment="1">
      <alignment wrapText="1"/>
    </xf>
    <xf numFmtId="167" fontId="48" fillId="3" borderId="23" xfId="2" applyNumberFormat="1" applyFont="1" applyFill="1" applyBorder="1" applyAlignment="1">
      <alignment wrapText="1"/>
    </xf>
    <xf numFmtId="0" fontId="0" fillId="3" borderId="7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167" fontId="37" fillId="4" borderId="1" xfId="2" applyNumberFormat="1" applyFont="1" applyFill="1" applyBorder="1"/>
    <xf numFmtId="0" fontId="0" fillId="4" borderId="7" xfId="0" applyFill="1" applyBorder="1" applyAlignment="1">
      <alignment horizontal="center"/>
    </xf>
    <xf numFmtId="3" fontId="43" fillId="0" borderId="1" xfId="0" applyNumberFormat="1" applyFont="1" applyBorder="1"/>
    <xf numFmtId="3" fontId="43" fillId="3" borderId="1" xfId="0" applyNumberFormat="1" applyFont="1" applyFill="1" applyBorder="1"/>
    <xf numFmtId="167" fontId="38" fillId="0" borderId="3" xfId="2" applyNumberFormat="1" applyFont="1" applyBorder="1" applyAlignment="1">
      <alignment horizontal="center"/>
    </xf>
    <xf numFmtId="0" fontId="19" fillId="0" borderId="1" xfId="7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167" fontId="37" fillId="0" borderId="1" xfId="2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top"/>
    </xf>
    <xf numFmtId="167" fontId="10" fillId="0" borderId="3" xfId="2" applyNumberFormat="1" applyFont="1" applyFill="1" applyBorder="1" applyAlignment="1">
      <alignment horizontal="right" vertical="center"/>
    </xf>
    <xf numFmtId="0" fontId="0" fillId="0" borderId="3" xfId="0" applyFont="1" applyFill="1" applyBorder="1"/>
    <xf numFmtId="167" fontId="37" fillId="0" borderId="3" xfId="2" applyNumberFormat="1" applyFont="1" applyFill="1" applyBorder="1" applyAlignment="1">
      <alignment horizontal="right" vertical="center"/>
    </xf>
    <xf numFmtId="167" fontId="17" fillId="0" borderId="1" xfId="2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167" fontId="38" fillId="3" borderId="1" xfId="2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7" fontId="11" fillId="0" borderId="1" xfId="2" applyNumberFormat="1" applyFont="1" applyFill="1" applyBorder="1" applyAlignment="1">
      <alignment horizontal="right" vertical="center"/>
    </xf>
    <xf numFmtId="167" fontId="38" fillId="0" borderId="1" xfId="2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/>
    </xf>
    <xf numFmtId="167" fontId="11" fillId="4" borderId="3" xfId="2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167" fontId="38" fillId="4" borderId="3" xfId="2" applyNumberFormat="1" applyFont="1" applyFill="1" applyBorder="1" applyAlignment="1">
      <alignment horizontal="right" vertical="center"/>
    </xf>
    <xf numFmtId="167" fontId="17" fillId="4" borderId="3" xfId="2" applyNumberFormat="1" applyFont="1" applyFill="1" applyBorder="1" applyAlignment="1">
      <alignment horizontal="right" vertical="center"/>
    </xf>
    <xf numFmtId="167" fontId="1" fillId="3" borderId="1" xfId="2" applyNumberFormat="1" applyFont="1" applyFill="1" applyBorder="1" applyAlignment="1">
      <alignment horizontal="center"/>
    </xf>
    <xf numFmtId="167" fontId="48" fillId="3" borderId="1" xfId="2" applyNumberFormat="1" applyFont="1" applyFill="1" applyBorder="1" applyAlignment="1">
      <alignment horizontal="center"/>
    </xf>
    <xf numFmtId="167" fontId="16" fillId="0" borderId="1" xfId="2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right"/>
    </xf>
    <xf numFmtId="167" fontId="3" fillId="4" borderId="2" xfId="2" applyNumberFormat="1" applyFont="1" applyFill="1" applyBorder="1"/>
    <xf numFmtId="167" fontId="31" fillId="4" borderId="2" xfId="2" applyNumberFormat="1" applyFont="1" applyFill="1" applyBorder="1"/>
    <xf numFmtId="0" fontId="0" fillId="4" borderId="3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167" fontId="48" fillId="2" borderId="3" xfId="2" applyNumberFormat="1" applyFont="1" applyFill="1" applyBorder="1" applyAlignment="1">
      <alignment horizontal="center"/>
    </xf>
    <xf numFmtId="167" fontId="48" fillId="2" borderId="2" xfId="2" applyNumberFormat="1" applyFont="1" applyFill="1" applyBorder="1" applyAlignment="1">
      <alignment horizontal="center"/>
    </xf>
    <xf numFmtId="167" fontId="18" fillId="0" borderId="1" xfId="2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167" fontId="10" fillId="3" borderId="1" xfId="2" applyNumberFormat="1" applyFont="1" applyFill="1" applyBorder="1"/>
    <xf numFmtId="167" fontId="48" fillId="0" borderId="3" xfId="2" applyNumberFormat="1" applyFont="1" applyBorder="1" applyAlignment="1">
      <alignment horizontal="center"/>
    </xf>
    <xf numFmtId="167" fontId="48" fillId="3" borderId="3" xfId="2" applyNumberFormat="1" applyFont="1" applyFill="1" applyBorder="1" applyAlignment="1">
      <alignment horizontal="center"/>
    </xf>
    <xf numFmtId="167" fontId="48" fillId="3" borderId="2" xfId="2" applyNumberFormat="1" applyFont="1" applyFill="1" applyBorder="1" applyAlignment="1">
      <alignment horizontal="center"/>
    </xf>
    <xf numFmtId="167" fontId="48" fillId="3" borderId="2" xfId="2" applyNumberFormat="1" applyFont="1" applyFill="1" applyBorder="1" applyAlignment="1">
      <alignment vertical="center"/>
    </xf>
    <xf numFmtId="0" fontId="66" fillId="0" borderId="0" xfId="0" applyFont="1"/>
    <xf numFmtId="167" fontId="57" fillId="0" borderId="3" xfId="2" applyNumberFormat="1" applyFont="1" applyBorder="1" applyAlignment="1">
      <alignment horizontal="center"/>
    </xf>
    <xf numFmtId="167" fontId="37" fillId="3" borderId="3" xfId="2" applyNumberFormat="1" applyFont="1" applyFill="1" applyBorder="1" applyAlignment="1">
      <alignment horizontal="center"/>
    </xf>
    <xf numFmtId="167" fontId="48" fillId="4" borderId="1" xfId="2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7" fontId="48" fillId="3" borderId="1" xfId="2" applyNumberFormat="1" applyFont="1" applyFill="1" applyBorder="1" applyAlignment="1">
      <alignment vertical="center"/>
    </xf>
    <xf numFmtId="167" fontId="37" fillId="0" borderId="1" xfId="2" applyNumberFormat="1" applyFont="1" applyBorder="1" applyAlignment="1">
      <alignment horizontal="center"/>
    </xf>
    <xf numFmtId="167" fontId="4" fillId="0" borderId="1" xfId="2" applyNumberFormat="1" applyFont="1" applyBorder="1" applyAlignment="1">
      <alignment horizontal="right" vertical="center"/>
    </xf>
    <xf numFmtId="167" fontId="33" fillId="3" borderId="1" xfId="2" applyNumberFormat="1" applyFont="1" applyFill="1" applyBorder="1" applyAlignment="1">
      <alignment horizontal="right" vertical="center"/>
    </xf>
    <xf numFmtId="167" fontId="33" fillId="4" borderId="1" xfId="2" applyNumberFormat="1" applyFont="1" applyFill="1" applyBorder="1" applyAlignment="1">
      <alignment horizontal="right" vertical="center"/>
    </xf>
    <xf numFmtId="167" fontId="33" fillId="4" borderId="1" xfId="2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11" fillId="4" borderId="9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left"/>
    </xf>
    <xf numFmtId="167" fontId="37" fillId="0" borderId="1" xfId="2" applyNumberFormat="1" applyFont="1" applyFill="1" applyBorder="1" applyAlignment="1">
      <alignment vertical="center"/>
    </xf>
    <xf numFmtId="167" fontId="38" fillId="2" borderId="1" xfId="2" applyNumberFormat="1" applyFont="1" applyFill="1" applyBorder="1" applyAlignment="1">
      <alignment vertical="center"/>
    </xf>
    <xf numFmtId="167" fontId="18" fillId="0" borderId="1" xfId="2" applyNumberFormat="1" applyFont="1" applyFill="1" applyBorder="1"/>
    <xf numFmtId="167" fontId="38" fillId="4" borderId="1" xfId="2" applyNumberFormat="1" applyFont="1" applyFill="1" applyBorder="1" applyAlignment="1">
      <alignment vertical="center"/>
    </xf>
    <xf numFmtId="167" fontId="49" fillId="3" borderId="1" xfId="2" applyNumberFormat="1" applyFont="1" applyFill="1" applyBorder="1"/>
    <xf numFmtId="167" fontId="31" fillId="3" borderId="3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67" fontId="16" fillId="4" borderId="1" xfId="2" applyNumberFormat="1" applyFont="1" applyFill="1" applyBorder="1"/>
    <xf numFmtId="167" fontId="37" fillId="0" borderId="1" xfId="2" applyNumberFormat="1" applyFont="1" applyFill="1" applyBorder="1" applyAlignment="1"/>
    <xf numFmtId="167" fontId="57" fillId="0" borderId="1" xfId="2" applyNumberFormat="1" applyFont="1" applyFill="1" applyBorder="1" applyAlignment="1">
      <alignment wrapText="1"/>
    </xf>
    <xf numFmtId="167" fontId="49" fillId="0" borderId="1" xfId="2" applyNumberFormat="1" applyFont="1" applyBorder="1"/>
    <xf numFmtId="167" fontId="38" fillId="0" borderId="0" xfId="2" applyNumberFormat="1" applyFont="1" applyBorder="1" applyAlignment="1">
      <alignment horizontal="center"/>
    </xf>
    <xf numFmtId="167" fontId="31" fillId="3" borderId="1" xfId="2" applyNumberFormat="1" applyFont="1" applyFill="1" applyBorder="1" applyAlignment="1">
      <alignment horizontal="center"/>
    </xf>
    <xf numFmtId="167" fontId="58" fillId="0" borderId="1" xfId="2" applyNumberFormat="1" applyFont="1" applyFill="1" applyBorder="1" applyAlignment="1">
      <alignment horizontal="right" vertical="center"/>
    </xf>
    <xf numFmtId="167" fontId="15" fillId="3" borderId="1" xfId="3" applyNumberFormat="1" applyFont="1" applyFill="1" applyBorder="1" applyAlignment="1">
      <alignment vertical="center"/>
    </xf>
    <xf numFmtId="167" fontId="15" fillId="3" borderId="1" xfId="2" applyNumberFormat="1" applyFont="1" applyFill="1" applyBorder="1" applyAlignment="1">
      <alignment horizontal="right" vertical="center"/>
    </xf>
    <xf numFmtId="167" fontId="33" fillId="0" borderId="1" xfId="2" applyNumberFormat="1" applyFont="1" applyFill="1" applyBorder="1" applyAlignment="1">
      <alignment vertical="center"/>
    </xf>
    <xf numFmtId="167" fontId="33" fillId="0" borderId="2" xfId="2" applyNumberFormat="1" applyFont="1" applyFill="1" applyBorder="1" applyAlignment="1">
      <alignment vertical="center"/>
    </xf>
    <xf numFmtId="167" fontId="35" fillId="3" borderId="3" xfId="2" applyNumberFormat="1" applyFont="1" applyFill="1" applyBorder="1" applyAlignment="1">
      <alignment horizontal="right" vertical="center"/>
    </xf>
    <xf numFmtId="167" fontId="35" fillId="3" borderId="2" xfId="2" applyNumberFormat="1" applyFont="1" applyFill="1" applyBorder="1" applyAlignment="1">
      <alignment horizontal="right" vertical="center"/>
    </xf>
    <xf numFmtId="167" fontId="35" fillId="4" borderId="0" xfId="2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7" fontId="3" fillId="0" borderId="7" xfId="2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7" fontId="12" fillId="0" borderId="1" xfId="2" applyNumberFormat="1" applyFont="1" applyBorder="1" applyAlignment="1">
      <alignment horizontal="center"/>
    </xf>
    <xf numFmtId="167" fontId="37" fillId="3" borderId="7" xfId="2" applyNumberFormat="1" applyFont="1" applyFill="1" applyBorder="1"/>
    <xf numFmtId="0" fontId="0" fillId="4" borderId="7" xfId="0" applyFont="1" applyFill="1" applyBorder="1" applyAlignment="1">
      <alignment horizontal="left"/>
    </xf>
    <xf numFmtId="167" fontId="37" fillId="4" borderId="7" xfId="2" applyNumberFormat="1" applyFont="1" applyFill="1" applyBorder="1"/>
    <xf numFmtId="167" fontId="37" fillId="0" borderId="7" xfId="2" applyNumberFormat="1" applyFont="1" applyFill="1" applyBorder="1"/>
    <xf numFmtId="0" fontId="0" fillId="3" borderId="1" xfId="0" applyFill="1" applyBorder="1" applyAlignment="1">
      <alignment horizontal="center" vertical="center"/>
    </xf>
    <xf numFmtId="167" fontId="37" fillId="3" borderId="1" xfId="2" applyNumberFormat="1" applyFont="1" applyFill="1" applyBorder="1" applyAlignment="1">
      <alignment horizontal="center" vertical="center"/>
    </xf>
    <xf numFmtId="167" fontId="37" fillId="3" borderId="4" xfId="2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167" fontId="31" fillId="2" borderId="3" xfId="2" applyNumberFormat="1" applyFont="1" applyFill="1" applyBorder="1"/>
    <xf numFmtId="0" fontId="0" fillId="0" borderId="1" xfId="0" applyFont="1" applyBorder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167" fontId="38" fillId="2" borderId="5" xfId="2" applyNumberFormat="1" applyFont="1" applyFill="1" applyBorder="1" applyAlignment="1">
      <alignment horizontal="right" vertical="center"/>
    </xf>
    <xf numFmtId="167" fontId="11" fillId="0" borderId="0" xfId="2" applyNumberFormat="1" applyFont="1" applyBorder="1" applyAlignment="1">
      <alignment horizontal="center"/>
    </xf>
    <xf numFmtId="167" fontId="31" fillId="0" borderId="0" xfId="2" applyNumberFormat="1" applyFont="1" applyAlignment="1">
      <alignment vertical="center"/>
    </xf>
    <xf numFmtId="167" fontId="38" fillId="4" borderId="3" xfId="2" applyNumberFormat="1" applyFont="1" applyFill="1" applyBorder="1" applyAlignment="1">
      <alignment vertical="center"/>
    </xf>
    <xf numFmtId="167" fontId="38" fillId="4" borderId="2" xfId="2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59" fillId="0" borderId="0" xfId="7" applyFont="1" applyAlignment="1">
      <alignment horizontal="center"/>
    </xf>
    <xf numFmtId="167" fontId="1" fillId="0" borderId="0" xfId="2" applyNumberFormat="1" applyFont="1"/>
    <xf numFmtId="0" fontId="1" fillId="0" borderId="0" xfId="0" applyFont="1" applyAlignment="1">
      <alignment horizontal="center" vertical="center"/>
    </xf>
    <xf numFmtId="10" fontId="55" fillId="0" borderId="1" xfId="0" applyNumberFormat="1" applyFont="1" applyBorder="1" applyAlignment="1">
      <alignment horizontal="center" vertical="center"/>
    </xf>
    <xf numFmtId="10" fontId="31" fillId="0" borderId="23" xfId="2" applyNumberFormat="1" applyFont="1" applyFill="1" applyBorder="1" applyAlignment="1">
      <alignment horizontal="center"/>
    </xf>
    <xf numFmtId="3" fontId="56" fillId="0" borderId="3" xfId="0" applyNumberFormat="1" applyFont="1" applyBorder="1" applyAlignment="1">
      <alignment horizontal="center"/>
    </xf>
    <xf numFmtId="3" fontId="56" fillId="0" borderId="4" xfId="0" applyNumberFormat="1" applyFont="1" applyBorder="1" applyAlignment="1">
      <alignment horizontal="center"/>
    </xf>
    <xf numFmtId="167" fontId="31" fillId="0" borderId="4" xfId="2" applyNumberFormat="1" applyFont="1" applyBorder="1" applyAlignment="1">
      <alignment horizontal="center"/>
    </xf>
    <xf numFmtId="10" fontId="31" fillId="0" borderId="1" xfId="2" applyNumberFormat="1" applyFont="1" applyFill="1" applyBorder="1" applyAlignment="1">
      <alignment horizontal="center"/>
    </xf>
    <xf numFmtId="10" fontId="0" fillId="4" borderId="1" xfId="0" applyNumberFormat="1" applyFill="1" applyBorder="1"/>
    <xf numFmtId="10" fontId="0" fillId="0" borderId="1" xfId="0" applyNumberFormat="1" applyFont="1" applyBorder="1"/>
    <xf numFmtId="0" fontId="8" fillId="0" borderId="6" xfId="9" applyFont="1" applyBorder="1" applyAlignment="1">
      <alignment horizontal="right"/>
    </xf>
    <xf numFmtId="0" fontId="43" fillId="0" borderId="1" xfId="0" applyFont="1" applyFill="1" applyBorder="1" applyAlignment="1">
      <alignment horizontal="center" wrapText="1"/>
    </xf>
    <xf numFmtId="167" fontId="24" fillId="0" borderId="1" xfId="0" applyNumberFormat="1" applyFont="1" applyBorder="1" applyAlignment="1">
      <alignment horizontal="right" vertical="distributed"/>
    </xf>
    <xf numFmtId="167" fontId="24" fillId="0" borderId="1" xfId="2" applyNumberFormat="1" applyFont="1" applyBorder="1" applyAlignment="1">
      <alignment horizontal="right" vertical="distributed"/>
    </xf>
    <xf numFmtId="0" fontId="65" fillId="0" borderId="0" xfId="0" applyFont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5" fontId="6" fillId="0" borderId="4" xfId="0" quotePrefix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3" fontId="40" fillId="0" borderId="4" xfId="0" applyNumberFormat="1" applyFont="1" applyFill="1" applyBorder="1" applyAlignment="1">
      <alignment horizontal="right" vertical="center"/>
    </xf>
    <xf numFmtId="3" fontId="41" fillId="0" borderId="4" xfId="0" applyNumberFormat="1" applyFont="1" applyFill="1" applyBorder="1" applyAlignment="1">
      <alignment horizontal="right" vertical="center"/>
    </xf>
    <xf numFmtId="3" fontId="41" fillId="0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166" fontId="6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3" fontId="40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6" fontId="7" fillId="0" borderId="4" xfId="0" applyNumberFormat="1" applyFont="1" applyFill="1" applyBorder="1" applyAlignment="1">
      <alignment vertical="center"/>
    </xf>
    <xf numFmtId="167" fontId="67" fillId="4" borderId="1" xfId="2" applyNumberFormat="1" applyFont="1" applyFill="1" applyBorder="1" applyAlignment="1">
      <alignment horizontal="right" vertical="distributed"/>
    </xf>
    <xf numFmtId="3" fontId="67" fillId="4" borderId="1" xfId="2" applyNumberFormat="1" applyFont="1" applyFill="1" applyBorder="1" applyAlignment="1">
      <alignment horizontal="right" vertical="distributed"/>
    </xf>
    <xf numFmtId="9" fontId="67" fillId="4" borderId="1" xfId="11" applyFont="1" applyFill="1" applyBorder="1" applyAlignment="1">
      <alignment horizontal="right" vertical="distributed"/>
    </xf>
    <xf numFmtId="167" fontId="60" fillId="0" borderId="1" xfId="2" applyNumberFormat="1" applyFont="1" applyBorder="1"/>
    <xf numFmtId="167" fontId="18" fillId="3" borderId="1" xfId="2" applyNumberFormat="1" applyFont="1" applyFill="1" applyBorder="1"/>
    <xf numFmtId="167" fontId="60" fillId="0" borderId="3" xfId="2" applyNumberFormat="1" applyFont="1" applyFill="1" applyBorder="1"/>
    <xf numFmtId="49" fontId="13" fillId="0" borderId="1" xfId="2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0" fillId="0" borderId="0" xfId="8" applyFont="1" applyFill="1" applyAlignment="1">
      <alignment horizontal="center" vertical="top" wrapText="1"/>
    </xf>
    <xf numFmtId="0" fontId="39" fillId="0" borderId="0" xfId="8" applyFill="1"/>
    <xf numFmtId="0" fontId="41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38" fontId="32" fillId="0" borderId="4" xfId="1" applyNumberFormat="1" applyFont="1" applyFill="1" applyBorder="1" applyAlignment="1">
      <alignment horizontal="center"/>
    </xf>
    <xf numFmtId="38" fontId="32" fillId="0" borderId="6" xfId="1" applyNumberFormat="1" applyFont="1" applyFill="1" applyBorder="1" applyAlignment="1">
      <alignment horizontal="center"/>
    </xf>
    <xf numFmtId="38" fontId="32" fillId="0" borderId="5" xfId="1" applyNumberFormat="1" applyFont="1" applyFill="1" applyBorder="1" applyAlignment="1">
      <alignment horizontal="center"/>
    </xf>
    <xf numFmtId="38" fontId="32" fillId="0" borderId="3" xfId="1" applyNumberFormat="1" applyFont="1" applyFill="1" applyBorder="1" applyAlignment="1">
      <alignment horizontal="center"/>
    </xf>
    <xf numFmtId="38" fontId="32" fillId="0" borderId="23" xfId="1" applyNumberFormat="1" applyFont="1" applyFill="1" applyBorder="1" applyAlignment="1">
      <alignment horizontal="center"/>
    </xf>
    <xf numFmtId="38" fontId="32" fillId="0" borderId="2" xfId="1" applyNumberFormat="1" applyFont="1" applyFill="1" applyBorder="1" applyAlignment="1">
      <alignment horizontal="center"/>
    </xf>
    <xf numFmtId="38" fontId="35" fillId="0" borderId="4" xfId="1" applyNumberFormat="1" applyFont="1" applyFill="1" applyBorder="1" applyAlignment="1">
      <alignment horizontal="center" vertical="center" wrapText="1"/>
    </xf>
    <xf numFmtId="38" fontId="35" fillId="0" borderId="5" xfId="1" applyNumberFormat="1" applyFont="1" applyFill="1" applyBorder="1" applyAlignment="1">
      <alignment horizontal="center" vertical="center" wrapText="1"/>
    </xf>
    <xf numFmtId="38" fontId="6" fillId="0" borderId="4" xfId="1" applyNumberFormat="1" applyFont="1" applyFill="1" applyBorder="1" applyAlignment="1">
      <alignment horizontal="center" vertical="center" wrapText="1"/>
    </xf>
    <xf numFmtId="38" fontId="6" fillId="0" borderId="6" xfId="1" applyNumberFormat="1" applyFont="1" applyFill="1" applyBorder="1" applyAlignment="1">
      <alignment horizontal="center" vertical="center" wrapText="1"/>
    </xf>
    <xf numFmtId="38" fontId="6" fillId="0" borderId="5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6" fillId="0" borderId="19" xfId="1" applyNumberFormat="1" applyFont="1" applyFill="1" applyBorder="1" applyAlignment="1">
      <alignment horizontal="center" vertical="center" wrapText="1"/>
    </xf>
    <xf numFmtId="38" fontId="6" fillId="0" borderId="24" xfId="1" applyNumberFormat="1" applyFont="1" applyFill="1" applyBorder="1" applyAlignment="1">
      <alignment horizontal="center" vertical="center" wrapText="1"/>
    </xf>
    <xf numFmtId="38" fontId="6" fillId="0" borderId="25" xfId="1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38" fontId="26" fillId="0" borderId="4" xfId="1" applyNumberFormat="1" applyFont="1" applyFill="1" applyBorder="1" applyAlignment="1">
      <alignment horizontal="right" vertical="center"/>
    </xf>
    <xf numFmtId="38" fontId="26" fillId="0" borderId="6" xfId="1" applyNumberFormat="1" applyFont="1" applyFill="1" applyBorder="1" applyAlignment="1">
      <alignment horizontal="right" vertical="center"/>
    </xf>
    <xf numFmtId="38" fontId="26" fillId="0" borderId="5" xfId="1" applyNumberFormat="1" applyFont="1" applyFill="1" applyBorder="1" applyAlignment="1">
      <alignment horizontal="right" vertical="center"/>
    </xf>
    <xf numFmtId="38" fontId="25" fillId="0" borderId="4" xfId="1" applyNumberFormat="1" applyFont="1" applyFill="1" applyBorder="1" applyAlignment="1">
      <alignment horizontal="right" vertical="center"/>
    </xf>
    <xf numFmtId="38" fontId="25" fillId="0" borderId="6" xfId="1" applyNumberFormat="1" applyFont="1" applyFill="1" applyBorder="1" applyAlignment="1">
      <alignment horizontal="right" vertical="center"/>
    </xf>
    <xf numFmtId="38" fontId="25" fillId="0" borderId="5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5" fillId="0" borderId="4" xfId="0" quotePrefix="1" applyFont="1" applyFill="1" applyBorder="1" applyAlignment="1">
      <alignment horizontal="left" vertical="center"/>
    </xf>
    <xf numFmtId="0" fontId="5" fillId="0" borderId="5" xfId="0" quotePrefix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38" fontId="26" fillId="0" borderId="21" xfId="1" applyNumberFormat="1" applyFont="1" applyFill="1" applyBorder="1" applyAlignment="1">
      <alignment horizontal="right" vertical="center"/>
    </xf>
    <xf numFmtId="38" fontId="26" fillId="0" borderId="26" xfId="1" applyNumberFormat="1" applyFont="1" applyFill="1" applyBorder="1" applyAlignment="1">
      <alignment horizontal="right" vertical="center"/>
    </xf>
    <xf numFmtId="38" fontId="26" fillId="0" borderId="27" xfId="1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38" fontId="27" fillId="0" borderId="4" xfId="1" applyNumberFormat="1" applyFont="1" applyFill="1" applyBorder="1" applyAlignment="1">
      <alignment horizontal="right" vertical="center"/>
    </xf>
    <xf numFmtId="38" fontId="27" fillId="0" borderId="6" xfId="1" applyNumberFormat="1" applyFont="1" applyFill="1" applyBorder="1" applyAlignment="1">
      <alignment horizontal="right" vertical="center"/>
    </xf>
    <xf numFmtId="38" fontId="27" fillId="0" borderId="5" xfId="1" applyNumberFormat="1" applyFont="1" applyFill="1" applyBorder="1" applyAlignment="1">
      <alignment horizontal="right" vertical="center"/>
    </xf>
    <xf numFmtId="10" fontId="0" fillId="3" borderId="3" xfId="0" applyNumberForma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10" fontId="0" fillId="3" borderId="3" xfId="0" applyNumberFormat="1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167" fontId="56" fillId="4" borderId="3" xfId="2" applyNumberFormat="1" applyFont="1" applyFill="1" applyBorder="1" applyAlignment="1">
      <alignment horizontal="center"/>
    </xf>
    <xf numFmtId="167" fontId="56" fillId="4" borderId="2" xfId="2" applyNumberFormat="1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7" fontId="38" fillId="3" borderId="1" xfId="2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67" fontId="38" fillId="3" borderId="3" xfId="2" applyNumberFormat="1" applyFont="1" applyFill="1" applyBorder="1" applyAlignment="1">
      <alignment horizontal="right" vertical="center"/>
    </xf>
    <xf numFmtId="167" fontId="38" fillId="3" borderId="2" xfId="2" applyNumberFormat="1" applyFont="1" applyFill="1" applyBorder="1" applyAlignment="1">
      <alignment horizontal="right" vertical="center"/>
    </xf>
    <xf numFmtId="167" fontId="31" fillId="0" borderId="3" xfId="2" applyNumberFormat="1" applyFont="1" applyBorder="1" applyAlignment="1">
      <alignment horizontal="center" vertical="center"/>
    </xf>
    <xf numFmtId="167" fontId="31" fillId="0" borderId="2" xfId="2" applyNumberFormat="1" applyFont="1" applyBorder="1" applyAlignment="1">
      <alignment horizontal="center" vertical="center"/>
    </xf>
    <xf numFmtId="167" fontId="38" fillId="2" borderId="7" xfId="2" applyNumberFormat="1" applyFont="1" applyFill="1" applyBorder="1" applyAlignment="1">
      <alignment horizontal="center" vertical="center"/>
    </xf>
    <xf numFmtId="167" fontId="38" fillId="2" borderId="14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67" fontId="11" fillId="3" borderId="3" xfId="2" applyNumberFormat="1" applyFont="1" applyFill="1" applyBorder="1" applyAlignment="1">
      <alignment horizontal="right" vertical="center"/>
    </xf>
    <xf numFmtId="167" fontId="11" fillId="3" borderId="2" xfId="2" applyNumberFormat="1" applyFont="1" applyFill="1" applyBorder="1" applyAlignment="1">
      <alignment horizontal="right" vertical="center"/>
    </xf>
    <xf numFmtId="167" fontId="38" fillId="3" borderId="1" xfId="2" applyNumberFormat="1" applyFont="1" applyFill="1" applyBorder="1" applyAlignment="1">
      <alignment horizontal="right" vertical="center"/>
    </xf>
    <xf numFmtId="167" fontId="11" fillId="3" borderId="1" xfId="2" applyNumberFormat="1" applyFont="1" applyFill="1" applyBorder="1" applyAlignment="1">
      <alignment horizontal="right" vertical="center"/>
    </xf>
    <xf numFmtId="167" fontId="38" fillId="2" borderId="3" xfId="2" applyNumberFormat="1" applyFont="1" applyFill="1" applyBorder="1" applyAlignment="1">
      <alignment horizontal="center" vertical="center"/>
    </xf>
    <xf numFmtId="167" fontId="38" fillId="2" borderId="2" xfId="2" applyNumberFormat="1" applyFont="1" applyFill="1" applyBorder="1" applyAlignment="1">
      <alignment horizontal="center" vertical="center"/>
    </xf>
    <xf numFmtId="167" fontId="37" fillId="0" borderId="3" xfId="2" applyNumberFormat="1" applyFont="1" applyFill="1" applyBorder="1" applyAlignment="1">
      <alignment horizontal="center"/>
    </xf>
    <xf numFmtId="167" fontId="37" fillId="0" borderId="23" xfId="2" applyNumberFormat="1" applyFont="1" applyFill="1" applyBorder="1" applyAlignment="1">
      <alignment horizontal="center"/>
    </xf>
    <xf numFmtId="167" fontId="37" fillId="0" borderId="2" xfId="2" applyNumberFormat="1" applyFont="1" applyFill="1" applyBorder="1" applyAlignment="1">
      <alignment horizontal="center"/>
    </xf>
    <xf numFmtId="167" fontId="37" fillId="0" borderId="3" xfId="2" applyNumberFormat="1" applyFont="1" applyFill="1" applyBorder="1" applyAlignment="1">
      <alignment horizontal="center" vertical="center"/>
    </xf>
    <xf numFmtId="167" fontId="37" fillId="0" borderId="23" xfId="2" applyNumberFormat="1" applyFont="1" applyFill="1" applyBorder="1" applyAlignment="1">
      <alignment horizontal="center" vertical="center"/>
    </xf>
    <xf numFmtId="167" fontId="37" fillId="0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48" fillId="3" borderId="3" xfId="2" applyNumberFormat="1" applyFont="1" applyFill="1" applyBorder="1" applyAlignment="1">
      <alignment horizontal="center" vertical="center"/>
    </xf>
    <xf numFmtId="167" fontId="48" fillId="3" borderId="2" xfId="2" applyNumberFormat="1" applyFont="1" applyFill="1" applyBorder="1" applyAlignment="1">
      <alignment horizontal="center" vertical="center"/>
    </xf>
    <xf numFmtId="167" fontId="37" fillId="3" borderId="3" xfId="2" applyNumberFormat="1" applyFont="1" applyFill="1" applyBorder="1" applyAlignment="1">
      <alignment horizontal="center" vertical="center"/>
    </xf>
    <xf numFmtId="167" fontId="37" fillId="3" borderId="2" xfId="2" applyNumberFormat="1" applyFont="1" applyFill="1" applyBorder="1" applyAlignment="1">
      <alignment horizontal="center" vertical="center"/>
    </xf>
    <xf numFmtId="167" fontId="33" fillId="0" borderId="3" xfId="2" applyNumberFormat="1" applyFont="1" applyFill="1" applyBorder="1" applyAlignment="1">
      <alignment horizontal="center" vertical="center"/>
    </xf>
    <xf numFmtId="167" fontId="33" fillId="0" borderId="23" xfId="2" applyNumberFormat="1" applyFont="1" applyFill="1" applyBorder="1" applyAlignment="1">
      <alignment horizontal="center" vertical="center"/>
    </xf>
    <xf numFmtId="167" fontId="33" fillId="0" borderId="2" xfId="2" applyNumberFormat="1" applyFont="1" applyFill="1" applyBorder="1" applyAlignment="1">
      <alignment horizontal="center" vertical="center"/>
    </xf>
    <xf numFmtId="167" fontId="15" fillId="2" borderId="7" xfId="3" applyNumberFormat="1" applyFont="1" applyFill="1" applyBorder="1" applyAlignment="1">
      <alignment horizontal="center" vertical="center"/>
    </xf>
    <xf numFmtId="167" fontId="15" fillId="2" borderId="8" xfId="3" applyNumberFormat="1" applyFont="1" applyFill="1" applyBorder="1" applyAlignment="1">
      <alignment horizontal="center" vertical="center"/>
    </xf>
    <xf numFmtId="167" fontId="15" fillId="2" borderId="9" xfId="3" applyNumberFormat="1" applyFont="1" applyFill="1" applyBorder="1" applyAlignment="1">
      <alignment horizontal="center" vertical="center"/>
    </xf>
    <xf numFmtId="167" fontId="15" fillId="2" borderId="14" xfId="3" applyNumberFormat="1" applyFont="1" applyFill="1" applyBorder="1" applyAlignment="1">
      <alignment horizontal="center" vertical="center"/>
    </xf>
    <xf numFmtId="167" fontId="15" fillId="2" borderId="15" xfId="3" applyNumberFormat="1" applyFont="1" applyFill="1" applyBorder="1" applyAlignment="1">
      <alignment horizontal="center" vertical="center"/>
    </xf>
    <xf numFmtId="167" fontId="15" fillId="2" borderId="16" xfId="3" applyNumberFormat="1" applyFont="1" applyFill="1" applyBorder="1" applyAlignment="1">
      <alignment horizontal="center" vertical="center"/>
    </xf>
    <xf numFmtId="167" fontId="15" fillId="3" borderId="1" xfId="2" applyNumberFormat="1" applyFont="1" applyFill="1" applyBorder="1" applyAlignment="1">
      <alignment horizontal="right" vertical="center"/>
    </xf>
    <xf numFmtId="167" fontId="35" fillId="3" borderId="1" xfId="2" applyNumberFormat="1" applyFont="1" applyFill="1" applyBorder="1" applyAlignment="1">
      <alignment horizontal="right" vertical="center"/>
    </xf>
    <xf numFmtId="167" fontId="35" fillId="3" borderId="1" xfId="2" applyNumberFormat="1" applyFont="1" applyFill="1" applyBorder="1" applyAlignment="1">
      <alignment horizontal="center" vertical="center"/>
    </xf>
    <xf numFmtId="167" fontId="37" fillId="0" borderId="1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7" fontId="37" fillId="0" borderId="3" xfId="2" applyNumberFormat="1" applyFont="1" applyBorder="1" applyAlignment="1">
      <alignment horizontal="center" vertical="center"/>
    </xf>
    <xf numFmtId="167" fontId="37" fillId="0" borderId="23" xfId="2" applyNumberFormat="1" applyFont="1" applyBorder="1" applyAlignment="1">
      <alignment horizontal="center" vertical="center"/>
    </xf>
    <xf numFmtId="167" fontId="37" fillId="0" borderId="2" xfId="2" applyNumberFormat="1" applyFont="1" applyBorder="1" applyAlignment="1">
      <alignment horizontal="center" vertical="center"/>
    </xf>
    <xf numFmtId="167" fontId="33" fillId="4" borderId="3" xfId="2" applyNumberFormat="1" applyFont="1" applyFill="1" applyBorder="1" applyAlignment="1">
      <alignment horizontal="center" vertical="center"/>
    </xf>
    <xf numFmtId="167" fontId="33" fillId="4" borderId="23" xfId="2" applyNumberFormat="1" applyFont="1" applyFill="1" applyBorder="1" applyAlignment="1">
      <alignment horizontal="center" vertical="center"/>
    </xf>
    <xf numFmtId="167" fontId="33" fillId="4" borderId="2" xfId="2" applyNumberFormat="1" applyFont="1" applyFill="1" applyBorder="1" applyAlignment="1">
      <alignment horizontal="center" vertical="center"/>
    </xf>
    <xf numFmtId="167" fontId="35" fillId="3" borderId="3" xfId="2" applyNumberFormat="1" applyFont="1" applyFill="1" applyBorder="1" applyAlignment="1">
      <alignment horizontal="center" vertical="center"/>
    </xf>
    <xf numFmtId="167" fontId="35" fillId="3" borderId="2" xfId="2" applyNumberFormat="1" applyFont="1" applyFill="1" applyBorder="1" applyAlignment="1">
      <alignment horizontal="center" vertical="center"/>
    </xf>
    <xf numFmtId="167" fontId="1" fillId="2" borderId="3" xfId="2" applyNumberFormat="1" applyFont="1" applyFill="1" applyBorder="1" applyAlignment="1">
      <alignment horizontal="center"/>
    </xf>
    <xf numFmtId="167" fontId="1" fillId="2" borderId="2" xfId="2" applyNumberFormat="1" applyFont="1" applyFill="1" applyBorder="1" applyAlignment="1">
      <alignment horizontal="center"/>
    </xf>
    <xf numFmtId="167" fontId="48" fillId="3" borderId="23" xfId="2" applyNumberFormat="1" applyFont="1" applyFill="1" applyBorder="1" applyAlignment="1">
      <alignment horizontal="center" vertical="center"/>
    </xf>
    <xf numFmtId="167" fontId="48" fillId="3" borderId="1" xfId="2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3" fontId="40" fillId="0" borderId="3" xfId="0" applyNumberFormat="1" applyFont="1" applyBorder="1" applyAlignment="1">
      <alignment horizontal="center" wrapText="1"/>
    </xf>
    <xf numFmtId="3" fontId="40" fillId="0" borderId="23" xfId="0" applyNumberFormat="1" applyFont="1" applyBorder="1" applyAlignment="1">
      <alignment horizontal="center" wrapText="1"/>
    </xf>
    <xf numFmtId="3" fontId="40" fillId="0" borderId="2" xfId="0" applyNumberFormat="1" applyFont="1" applyBorder="1" applyAlignment="1">
      <alignment horizontal="center" wrapText="1"/>
    </xf>
    <xf numFmtId="167" fontId="37" fillId="0" borderId="3" xfId="2" applyNumberFormat="1" applyFont="1" applyBorder="1" applyAlignment="1">
      <alignment horizontal="center"/>
    </xf>
    <xf numFmtId="167" fontId="37" fillId="0" borderId="2" xfId="2" applyNumberFormat="1" applyFont="1" applyBorder="1" applyAlignment="1">
      <alignment horizontal="center"/>
    </xf>
    <xf numFmtId="167" fontId="1" fillId="4" borderId="3" xfId="2" applyNumberFormat="1" applyFont="1" applyFill="1" applyBorder="1" applyAlignment="1">
      <alignment horizontal="center" wrapText="1"/>
    </xf>
    <xf numFmtId="167" fontId="1" fillId="4" borderId="23" xfId="2" applyNumberFormat="1" applyFont="1" applyFill="1" applyBorder="1" applyAlignment="1">
      <alignment horizontal="center" wrapText="1"/>
    </xf>
    <xf numFmtId="167" fontId="38" fillId="0" borderId="3" xfId="2" applyNumberFormat="1" applyFont="1" applyBorder="1" applyAlignment="1">
      <alignment horizontal="center" vertical="center"/>
    </xf>
    <xf numFmtId="167" fontId="38" fillId="0" borderId="23" xfId="2" applyNumberFormat="1" applyFont="1" applyBorder="1" applyAlignment="1">
      <alignment horizontal="center" vertical="center"/>
    </xf>
    <xf numFmtId="167" fontId="38" fillId="0" borderId="2" xfId="2" applyNumberFormat="1" applyFont="1" applyBorder="1" applyAlignment="1">
      <alignment horizontal="center" vertical="center"/>
    </xf>
    <xf numFmtId="167" fontId="31" fillId="4" borderId="3" xfId="2" applyNumberFormat="1" applyFont="1" applyFill="1" applyBorder="1" applyAlignment="1">
      <alignment horizontal="center" vertical="center"/>
    </xf>
    <xf numFmtId="167" fontId="31" fillId="4" borderId="23" xfId="2" applyNumberFormat="1" applyFont="1" applyFill="1" applyBorder="1" applyAlignment="1">
      <alignment horizontal="center" vertical="center"/>
    </xf>
    <xf numFmtId="167" fontId="31" fillId="4" borderId="2" xfId="2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28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8" fillId="0" borderId="1" xfId="9" applyFont="1" applyFill="1" applyBorder="1" applyAlignment="1">
      <alignment horizontal="left" vertical="center" wrapText="1"/>
    </xf>
    <xf numFmtId="0" fontId="8" fillId="0" borderId="3" xfId="9" applyFill="1" applyBorder="1" applyAlignment="1">
      <alignment horizontal="center" vertical="center"/>
    </xf>
    <xf numFmtId="0" fontId="8" fillId="0" borderId="2" xfId="9" applyFill="1" applyBorder="1" applyAlignment="1">
      <alignment horizontal="center" vertic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left" wrapText="1"/>
    </xf>
    <xf numFmtId="3" fontId="63" fillId="0" borderId="1" xfId="0" applyNumberFormat="1" applyFont="1" applyBorder="1" applyAlignment="1">
      <alignment horizontal="center" vertical="distributed"/>
    </xf>
    <xf numFmtId="10" fontId="63" fillId="0" borderId="1" xfId="0" applyNumberFormat="1" applyFont="1" applyBorder="1" applyAlignment="1">
      <alignment horizontal="center" vertical="distributed"/>
    </xf>
    <xf numFmtId="0" fontId="43" fillId="0" borderId="1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43" fillId="0" borderId="3" xfId="7" applyFont="1" applyFill="1" applyBorder="1" applyAlignment="1">
      <alignment horizontal="center" vertical="top" wrapText="1"/>
    </xf>
    <xf numFmtId="0" fontId="43" fillId="0" borderId="2" xfId="7" applyFont="1" applyFill="1" applyBorder="1" applyAlignment="1">
      <alignment horizontal="center" vertical="top" wrapText="1"/>
    </xf>
  </cellXfs>
  <cellStyles count="12">
    <cellStyle name="Ezres" xfId="1" builtinId="3"/>
    <cellStyle name="Ezres 2" xfId="2"/>
    <cellStyle name="Ezres 3" xfId="3"/>
    <cellStyle name="Ezres 3 2" xfId="4"/>
    <cellStyle name="Ezres 4" xfId="5"/>
    <cellStyle name="Normál" xfId="0" builtinId="0"/>
    <cellStyle name="Normál 2" xfId="6"/>
    <cellStyle name="Normál 3" xfId="7"/>
    <cellStyle name="Normál 4" xfId="8"/>
    <cellStyle name="Normál_2012.évi ktgvetés mellékleteti1" xfId="9"/>
    <cellStyle name="Normal_KARSZJ3" xfId="10"/>
    <cellStyle name="Százalék" xfId="1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&#233;nz&#252;gy_1\AppData\Local\Microsoft\Windows\INetCache\Content.Outlook\Y1GQYL46\2018.%20&#233;vi%20%20kv.%20%20I.sz%20m&#243;dos&#237;t&#225;s%20&#233;s%20teljes&#237;t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"/>
      <sheetName val="2.m"/>
      <sheetName val="3.m"/>
      <sheetName val="4.a.m"/>
      <sheetName val="4.b.m."/>
      <sheetName val="5.m"/>
      <sheetName val="6.m."/>
      <sheetName val="7.m."/>
      <sheetName val="8.m"/>
      <sheetName val="9.m"/>
      <sheetName val="10.a.m."/>
      <sheetName val="10.b.m"/>
      <sheetName val="10.c.m"/>
      <sheetName val="11.a.m"/>
      <sheetName val="Munka1"/>
    </sheetNames>
    <sheetDataSet>
      <sheetData sheetId="0">
        <row r="13">
          <cell r="D13">
            <v>471353506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pane ySplit="3" topLeftCell="A13" activePane="bottomLeft" state="frozen"/>
      <selection pane="bottomLeft" activeCell="B15" sqref="B15"/>
    </sheetView>
  </sheetViews>
  <sheetFormatPr defaultRowHeight="12.75" x14ac:dyDescent="0.2"/>
  <cols>
    <col min="1" max="1" width="10.28515625" style="45" customWidth="1"/>
    <col min="2" max="2" width="82" style="45" customWidth="1"/>
    <col min="3" max="5" width="19.140625" style="45" customWidth="1"/>
    <col min="6" max="16384" width="9.140625" style="45"/>
  </cols>
  <sheetData>
    <row r="1" spans="1:5" x14ac:dyDescent="0.2">
      <c r="A1" s="45" t="s">
        <v>581</v>
      </c>
      <c r="E1" s="199"/>
    </row>
    <row r="2" spans="1:5" s="157" customFormat="1" ht="32.25" customHeight="1" x14ac:dyDescent="0.2">
      <c r="A2" s="156"/>
      <c r="B2" s="156" t="s">
        <v>1</v>
      </c>
      <c r="C2" s="156" t="s">
        <v>2</v>
      </c>
      <c r="D2" s="156" t="s">
        <v>3</v>
      </c>
      <c r="E2" s="156" t="s">
        <v>4</v>
      </c>
    </row>
    <row r="3" spans="1:5" ht="30" x14ac:dyDescent="0.2">
      <c r="A3" s="146" t="s">
        <v>323</v>
      </c>
      <c r="B3" s="146" t="s">
        <v>319</v>
      </c>
      <c r="C3" s="146" t="s">
        <v>473</v>
      </c>
      <c r="D3" s="146" t="s">
        <v>474</v>
      </c>
      <c r="E3" s="146" t="s">
        <v>475</v>
      </c>
    </row>
    <row r="4" spans="1:5" ht="24" customHeight="1" x14ac:dyDescent="0.2">
      <c r="A4" s="430" t="s">
        <v>398</v>
      </c>
      <c r="B4" s="431" t="s">
        <v>631</v>
      </c>
      <c r="C4" s="432">
        <v>2912369</v>
      </c>
      <c r="D4" s="432">
        <v>0</v>
      </c>
      <c r="E4" s="432">
        <v>2912369</v>
      </c>
    </row>
    <row r="5" spans="1:5" ht="24" customHeight="1" x14ac:dyDescent="0.2">
      <c r="A5" s="430" t="s">
        <v>399</v>
      </c>
      <c r="B5" s="431" t="s">
        <v>632</v>
      </c>
      <c r="C5" s="432">
        <v>645384393</v>
      </c>
      <c r="D5" s="432">
        <v>0</v>
      </c>
      <c r="E5" s="432">
        <v>645384393</v>
      </c>
    </row>
    <row r="6" spans="1:5" ht="24" customHeight="1" x14ac:dyDescent="0.2">
      <c r="A6" s="430" t="s">
        <v>400</v>
      </c>
      <c r="B6" s="431" t="s">
        <v>633</v>
      </c>
      <c r="C6" s="432">
        <v>2400000</v>
      </c>
      <c r="D6" s="432">
        <v>0</v>
      </c>
      <c r="E6" s="432">
        <v>2400000</v>
      </c>
    </row>
    <row r="7" spans="1:5" ht="24" customHeight="1" x14ac:dyDescent="0.2">
      <c r="A7" s="430" t="s">
        <v>401</v>
      </c>
      <c r="B7" s="431" t="s">
        <v>781</v>
      </c>
      <c r="C7" s="432">
        <v>28606206</v>
      </c>
      <c r="D7" s="432">
        <v>0</v>
      </c>
      <c r="E7" s="432">
        <v>28606206</v>
      </c>
    </row>
    <row r="8" spans="1:5" ht="24" customHeight="1" x14ac:dyDescent="0.2">
      <c r="A8" s="433" t="s">
        <v>402</v>
      </c>
      <c r="B8" s="434" t="s">
        <v>634</v>
      </c>
      <c r="C8" s="435">
        <v>679302968</v>
      </c>
      <c r="D8" s="435">
        <v>0</v>
      </c>
      <c r="E8" s="435">
        <v>679302968</v>
      </c>
    </row>
    <row r="9" spans="1:5" ht="24" customHeight="1" x14ac:dyDescent="0.2">
      <c r="A9" s="430" t="s">
        <v>408</v>
      </c>
      <c r="B9" s="431" t="s">
        <v>635</v>
      </c>
      <c r="C9" s="432">
        <v>232562331</v>
      </c>
      <c r="D9" s="432">
        <v>0</v>
      </c>
      <c r="E9" s="432">
        <v>232562331</v>
      </c>
    </row>
    <row r="10" spans="1:5" ht="24" customHeight="1" x14ac:dyDescent="0.2">
      <c r="A10" s="433" t="s">
        <v>409</v>
      </c>
      <c r="B10" s="434" t="s">
        <v>636</v>
      </c>
      <c r="C10" s="435">
        <v>232562331</v>
      </c>
      <c r="D10" s="435">
        <v>0</v>
      </c>
      <c r="E10" s="435">
        <v>232562331</v>
      </c>
    </row>
    <row r="11" spans="1:5" ht="24" customHeight="1" x14ac:dyDescent="0.2">
      <c r="A11" s="430" t="s">
        <v>410</v>
      </c>
      <c r="B11" s="431" t="s">
        <v>637</v>
      </c>
      <c r="C11" s="432">
        <v>9356922</v>
      </c>
      <c r="D11" s="432">
        <v>0</v>
      </c>
      <c r="E11" s="432">
        <v>9356922</v>
      </c>
    </row>
    <row r="12" spans="1:5" ht="24" customHeight="1" x14ac:dyDescent="0.2">
      <c r="A12" s="430" t="s">
        <v>411</v>
      </c>
      <c r="B12" s="431" t="s">
        <v>782</v>
      </c>
      <c r="C12" s="432">
        <v>5911677</v>
      </c>
      <c r="D12" s="432">
        <v>0</v>
      </c>
      <c r="E12" s="432">
        <v>5911677</v>
      </c>
    </row>
    <row r="13" spans="1:5" ht="24" customHeight="1" x14ac:dyDescent="0.2">
      <c r="A13" s="430" t="s">
        <v>412</v>
      </c>
      <c r="B13" s="431" t="s">
        <v>638</v>
      </c>
      <c r="C13" s="432">
        <v>28900581</v>
      </c>
      <c r="D13" s="432">
        <v>0</v>
      </c>
      <c r="E13" s="432">
        <v>28900581</v>
      </c>
    </row>
    <row r="14" spans="1:5" ht="24" customHeight="1" x14ac:dyDescent="0.2">
      <c r="A14" s="433" t="s">
        <v>413</v>
      </c>
      <c r="B14" s="434" t="s">
        <v>639</v>
      </c>
      <c r="C14" s="435">
        <v>44169180</v>
      </c>
      <c r="D14" s="435">
        <v>0</v>
      </c>
      <c r="E14" s="435">
        <v>44169180</v>
      </c>
    </row>
    <row r="15" spans="1:5" ht="24" customHeight="1" x14ac:dyDescent="0.2">
      <c r="A15" s="433" t="s">
        <v>414</v>
      </c>
      <c r="B15" s="434" t="s">
        <v>783</v>
      </c>
      <c r="C15" s="435">
        <v>1232000</v>
      </c>
      <c r="D15" s="435">
        <v>0</v>
      </c>
      <c r="E15" s="435">
        <v>1232000</v>
      </c>
    </row>
    <row r="16" spans="1:5" ht="24" customHeight="1" x14ac:dyDescent="0.2">
      <c r="A16" s="433" t="s">
        <v>416</v>
      </c>
      <c r="B16" s="434" t="s">
        <v>476</v>
      </c>
      <c r="C16" s="435">
        <v>957266479</v>
      </c>
      <c r="D16" s="435">
        <v>0</v>
      </c>
      <c r="E16" s="435">
        <v>957266479</v>
      </c>
    </row>
    <row r="17" spans="1:5" ht="24" customHeight="1" x14ac:dyDescent="0.2">
      <c r="A17" s="430" t="s">
        <v>417</v>
      </c>
      <c r="B17" s="431" t="s">
        <v>640</v>
      </c>
      <c r="C17" s="432">
        <v>838076600</v>
      </c>
      <c r="D17" s="432">
        <v>0</v>
      </c>
      <c r="E17" s="432">
        <v>838076600</v>
      </c>
    </row>
    <row r="18" spans="1:5" ht="24" customHeight="1" x14ac:dyDescent="0.2">
      <c r="A18" s="430" t="s">
        <v>418</v>
      </c>
      <c r="B18" s="431" t="s">
        <v>641</v>
      </c>
      <c r="C18" s="432">
        <v>70028781</v>
      </c>
      <c r="D18" s="432">
        <v>0</v>
      </c>
      <c r="E18" s="432">
        <v>70028781</v>
      </c>
    </row>
    <row r="19" spans="1:5" ht="24" customHeight="1" x14ac:dyDescent="0.2">
      <c r="A19" s="430" t="s">
        <v>420</v>
      </c>
      <c r="B19" s="431" t="s">
        <v>642</v>
      </c>
      <c r="C19" s="432">
        <v>41939772</v>
      </c>
      <c r="D19" s="432">
        <v>0</v>
      </c>
      <c r="E19" s="432">
        <v>41939772</v>
      </c>
    </row>
    <row r="20" spans="1:5" ht="24" customHeight="1" x14ac:dyDescent="0.2">
      <c r="A20" s="433" t="s">
        <v>421</v>
      </c>
      <c r="B20" s="434" t="s">
        <v>643</v>
      </c>
      <c r="C20" s="435">
        <v>950045153</v>
      </c>
      <c r="D20" s="435">
        <v>0</v>
      </c>
      <c r="E20" s="435">
        <v>950045153</v>
      </c>
    </row>
    <row r="21" spans="1:5" ht="24" customHeight="1" x14ac:dyDescent="0.2">
      <c r="A21" s="430" t="s">
        <v>422</v>
      </c>
      <c r="B21" s="431" t="s">
        <v>784</v>
      </c>
      <c r="C21" s="432">
        <v>195963</v>
      </c>
      <c r="D21" s="432">
        <v>0</v>
      </c>
      <c r="E21" s="432">
        <v>195963</v>
      </c>
    </row>
    <row r="22" spans="1:5" ht="24" customHeight="1" x14ac:dyDescent="0.2">
      <c r="A22" s="430" t="s">
        <v>423</v>
      </c>
      <c r="B22" s="431" t="s">
        <v>644</v>
      </c>
      <c r="C22" s="432">
        <v>4466997</v>
      </c>
      <c r="D22" s="432">
        <v>0</v>
      </c>
      <c r="E22" s="432">
        <v>4466997</v>
      </c>
    </row>
    <row r="23" spans="1:5" ht="24" customHeight="1" x14ac:dyDescent="0.2">
      <c r="A23" s="430" t="s">
        <v>424</v>
      </c>
      <c r="B23" s="431" t="s">
        <v>645</v>
      </c>
      <c r="C23" s="432">
        <v>2558366</v>
      </c>
      <c r="D23" s="432">
        <v>0</v>
      </c>
      <c r="E23" s="432">
        <v>2558366</v>
      </c>
    </row>
    <row r="24" spans="1:5" ht="24" customHeight="1" x14ac:dyDescent="0.2">
      <c r="A24" s="433" t="s">
        <v>425</v>
      </c>
      <c r="B24" s="434" t="s">
        <v>646</v>
      </c>
      <c r="C24" s="435">
        <v>7221326</v>
      </c>
      <c r="D24" s="435">
        <v>0</v>
      </c>
      <c r="E24" s="435">
        <v>7221326</v>
      </c>
    </row>
    <row r="25" spans="1:5" ht="24" customHeight="1" x14ac:dyDescent="0.2">
      <c r="A25" s="433" t="s">
        <v>427</v>
      </c>
      <c r="B25" s="434" t="s">
        <v>647</v>
      </c>
      <c r="C25" s="435">
        <v>957266479</v>
      </c>
      <c r="D25" s="435">
        <v>0</v>
      </c>
      <c r="E25" s="435">
        <v>957266479</v>
      </c>
    </row>
    <row r="26" spans="1:5" ht="24" customHeight="1" x14ac:dyDescent="0.2"/>
    <row r="27" spans="1:5" ht="24" customHeight="1" x14ac:dyDescent="0.2"/>
    <row r="28" spans="1:5" ht="24" customHeight="1" x14ac:dyDescent="0.2"/>
    <row r="29" spans="1:5" ht="24" customHeight="1" x14ac:dyDescent="0.2"/>
    <row r="30" spans="1:5" ht="24" customHeight="1" x14ac:dyDescent="0.2"/>
    <row r="31" spans="1:5" ht="24" customHeight="1" x14ac:dyDescent="0.2"/>
    <row r="32" spans="1: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pageMargins left="0.74803149606299213" right="0.74803149606299213" top="0.98425196850393704" bottom="0.98425196850393704" header="0.51181102362204722" footer="0.51181102362204722"/>
  <pageSetup scale="60" orientation="portrait" horizontalDpi="300" verticalDpi="300" r:id="rId1"/>
  <headerFooter alignWithMargins="0">
    <oddHeader xml:space="preserve">&amp;LMAGYARPOLÁNY KÖZSÉG
ÖNKORMÁNYZATA&amp;C20178 ÉVI ZÁRSZÁMADÁS
KONSZOLLIDÁLT MÉRLEG&amp;R1. MELLÉKLET
</oddHeader>
    <oddFooter>&amp;C&amp;LAdatellenőrző kód: e38-4f-43-16-7e-5737-5f57-3a-403b-c-35-2d5b72241&amp;R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2"/>
  <sheetViews>
    <sheetView topLeftCell="A354" zoomScale="89" zoomScaleNormal="89" workbookViewId="0">
      <selection activeCell="M368" sqref="M368"/>
    </sheetView>
  </sheetViews>
  <sheetFormatPr defaultRowHeight="12.75" x14ac:dyDescent="0.2"/>
  <cols>
    <col min="3" max="3" width="6.140625" customWidth="1"/>
    <col min="4" max="4" width="55" customWidth="1"/>
    <col min="5" max="5" width="0.140625" customWidth="1"/>
    <col min="6" max="6" width="19.5703125" hidden="1" customWidth="1"/>
    <col min="7" max="7" width="21.28515625" hidden="1" customWidth="1"/>
    <col min="8" max="8" width="24.7109375" customWidth="1"/>
    <col min="9" max="9" width="21.85546875" customWidth="1"/>
    <col min="10" max="10" width="23.140625" customWidth="1"/>
    <col min="11" max="11" width="19.85546875" customWidth="1"/>
    <col min="12" max="12" width="25.85546875" customWidth="1"/>
    <col min="13" max="13" width="19" style="181" bestFit="1" customWidth="1"/>
  </cols>
  <sheetData>
    <row r="1" spans="1:13" ht="18" x14ac:dyDescent="0.25">
      <c r="A1" s="237"/>
      <c r="B1" s="67"/>
      <c r="C1" s="18"/>
      <c r="D1" s="19" t="s">
        <v>40</v>
      </c>
      <c r="E1" s="21"/>
      <c r="F1" s="18"/>
      <c r="H1" s="371"/>
      <c r="I1" s="371"/>
      <c r="J1" s="371"/>
      <c r="K1" s="371"/>
      <c r="L1" s="371"/>
    </row>
    <row r="2" spans="1:13" ht="39" x14ac:dyDescent="0.25">
      <c r="A2" s="237"/>
      <c r="B2" s="67"/>
      <c r="C2" s="18"/>
      <c r="D2" s="38" t="s">
        <v>41</v>
      </c>
      <c r="E2" s="21"/>
      <c r="F2" s="18"/>
      <c r="H2" s="371"/>
      <c r="I2" s="371"/>
      <c r="J2" s="371"/>
      <c r="K2" s="371"/>
      <c r="L2" s="371"/>
    </row>
    <row r="3" spans="1:13" ht="18" x14ac:dyDescent="0.25">
      <c r="A3" s="237"/>
      <c r="B3" s="67"/>
      <c r="C3" s="18"/>
      <c r="D3" s="19"/>
      <c r="E3" s="22"/>
      <c r="F3" s="18"/>
      <c r="G3" s="18"/>
      <c r="H3" s="373"/>
      <c r="I3" s="373"/>
      <c r="J3" s="373"/>
      <c r="K3" s="373"/>
      <c r="L3" s="373"/>
    </row>
    <row r="4" spans="1:13" ht="18" x14ac:dyDescent="0.25">
      <c r="A4" s="729" t="s">
        <v>503</v>
      </c>
      <c r="B4" s="662" t="s">
        <v>1</v>
      </c>
      <c r="C4" s="662"/>
      <c r="D4" s="13" t="s">
        <v>266</v>
      </c>
      <c r="E4" s="24" t="s">
        <v>3</v>
      </c>
      <c r="F4" s="18">
        <v>511112</v>
      </c>
      <c r="H4" s="340" t="s">
        <v>3</v>
      </c>
      <c r="I4" s="340" t="s">
        <v>5</v>
      </c>
      <c r="J4" s="340" t="s">
        <v>6</v>
      </c>
      <c r="K4" s="340" t="s">
        <v>7</v>
      </c>
      <c r="L4" s="478" t="s">
        <v>8</v>
      </c>
      <c r="M4" s="608" t="s">
        <v>9</v>
      </c>
    </row>
    <row r="5" spans="1:13" ht="18" x14ac:dyDescent="0.25">
      <c r="A5" s="730"/>
      <c r="B5" s="662" t="s">
        <v>15</v>
      </c>
      <c r="C5" s="662"/>
      <c r="D5" s="13" t="s">
        <v>119</v>
      </c>
      <c r="E5" s="24" t="s">
        <v>604</v>
      </c>
      <c r="F5" s="18"/>
      <c r="H5" s="340" t="s">
        <v>873</v>
      </c>
      <c r="I5" s="340" t="s">
        <v>874</v>
      </c>
      <c r="J5" s="340" t="s">
        <v>875</v>
      </c>
      <c r="K5" s="340" t="s">
        <v>876</v>
      </c>
      <c r="L5" s="479" t="s">
        <v>877</v>
      </c>
      <c r="M5" s="613" t="s">
        <v>1093</v>
      </c>
    </row>
    <row r="6" spans="1:13" ht="18" x14ac:dyDescent="0.25">
      <c r="A6" s="236">
        <v>1</v>
      </c>
      <c r="B6" s="68" t="s">
        <v>262</v>
      </c>
      <c r="C6" s="23">
        <v>121</v>
      </c>
      <c r="D6" s="8" t="s">
        <v>878</v>
      </c>
      <c r="E6" s="7">
        <v>4464000</v>
      </c>
      <c r="F6" s="18">
        <v>514192</v>
      </c>
      <c r="H6" s="341">
        <v>4786800</v>
      </c>
      <c r="I6" s="341"/>
      <c r="J6" s="341">
        <f>SUM(H6:I6)</f>
        <v>4786800</v>
      </c>
      <c r="K6" s="407"/>
      <c r="L6" s="795">
        <v>5759172</v>
      </c>
      <c r="M6" s="615"/>
    </row>
    <row r="7" spans="1:13" ht="18" x14ac:dyDescent="0.25">
      <c r="A7" s="236">
        <v>2</v>
      </c>
      <c r="B7" s="68" t="s">
        <v>262</v>
      </c>
      <c r="C7" s="23">
        <v>121</v>
      </c>
      <c r="D7" s="8" t="s">
        <v>879</v>
      </c>
      <c r="E7" s="7">
        <v>1250000</v>
      </c>
      <c r="F7" s="18"/>
      <c r="H7" s="341">
        <v>718020</v>
      </c>
      <c r="I7" s="341"/>
      <c r="J7" s="341">
        <f>SUM(H7:I7)</f>
        <v>718020</v>
      </c>
      <c r="K7" s="480"/>
      <c r="L7" s="796"/>
      <c r="M7" s="182"/>
    </row>
    <row r="8" spans="1:13" ht="18" x14ac:dyDescent="0.25">
      <c r="A8" s="236">
        <v>3</v>
      </c>
      <c r="B8" s="68" t="s">
        <v>262</v>
      </c>
      <c r="C8" s="23">
        <v>121</v>
      </c>
      <c r="D8" s="8" t="s">
        <v>504</v>
      </c>
      <c r="E8" s="7">
        <v>12000</v>
      </c>
      <c r="F8" s="18">
        <v>514122</v>
      </c>
      <c r="G8" s="18"/>
      <c r="H8" s="341">
        <v>242352</v>
      </c>
      <c r="I8" s="341"/>
      <c r="J8" s="341">
        <f>SUM(H8:I8)</f>
        <v>242352</v>
      </c>
      <c r="K8" s="481"/>
      <c r="L8" s="796"/>
      <c r="M8" s="182"/>
    </row>
    <row r="9" spans="1:13" ht="18" x14ac:dyDescent="0.25">
      <c r="A9" s="236">
        <v>4</v>
      </c>
      <c r="B9" s="68" t="s">
        <v>262</v>
      </c>
      <c r="C9" s="23">
        <v>121</v>
      </c>
      <c r="D9" s="174" t="s">
        <v>687</v>
      </c>
      <c r="E9" s="342"/>
      <c r="F9" s="18"/>
      <c r="G9" s="18"/>
      <c r="H9" s="481">
        <v>149009</v>
      </c>
      <c r="I9" s="481"/>
      <c r="J9" s="341">
        <f>SUM(I9)</f>
        <v>0</v>
      </c>
      <c r="K9" s="481" t="s">
        <v>880</v>
      </c>
      <c r="L9" s="797"/>
      <c r="M9" s="182"/>
    </row>
    <row r="10" spans="1:13" ht="18" x14ac:dyDescent="0.25">
      <c r="A10" s="236">
        <v>5</v>
      </c>
      <c r="B10" s="68" t="s">
        <v>262</v>
      </c>
      <c r="C10" s="23">
        <v>121</v>
      </c>
      <c r="D10" s="11" t="s">
        <v>881</v>
      </c>
      <c r="E10" s="342"/>
      <c r="F10" s="18"/>
      <c r="G10" s="18"/>
      <c r="H10" s="481">
        <v>12000</v>
      </c>
      <c r="I10" s="481">
        <v>12000</v>
      </c>
      <c r="J10" s="341">
        <f>SUM(I10)</f>
        <v>12000</v>
      </c>
      <c r="K10" s="481" t="s">
        <v>880</v>
      </c>
      <c r="L10" s="481"/>
      <c r="M10" s="182"/>
    </row>
    <row r="11" spans="1:13" ht="18" x14ac:dyDescent="0.25">
      <c r="A11" s="236">
        <v>6</v>
      </c>
      <c r="B11" s="68" t="s">
        <v>262</v>
      </c>
      <c r="C11" s="23">
        <v>122</v>
      </c>
      <c r="D11" s="482" t="s">
        <v>882</v>
      </c>
      <c r="E11" s="342"/>
      <c r="F11" s="18"/>
      <c r="G11" s="18"/>
      <c r="H11" s="481"/>
      <c r="I11" s="481">
        <v>1730000</v>
      </c>
      <c r="J11" s="481">
        <f>SUM(H11:I11)</f>
        <v>1730000</v>
      </c>
      <c r="K11" s="481" t="s">
        <v>883</v>
      </c>
      <c r="L11" s="481">
        <v>1730000</v>
      </c>
      <c r="M11" s="182"/>
    </row>
    <row r="12" spans="1:13" ht="18" x14ac:dyDescent="0.25">
      <c r="A12" s="236">
        <v>7</v>
      </c>
      <c r="B12" s="68" t="s">
        <v>262</v>
      </c>
      <c r="C12" s="29">
        <v>12</v>
      </c>
      <c r="D12" s="343" t="s">
        <v>688</v>
      </c>
      <c r="E12" s="39">
        <f>SUM(E6:E8)</f>
        <v>5726000</v>
      </c>
      <c r="F12" s="18">
        <v>53111</v>
      </c>
      <c r="H12" s="344">
        <f>SUM(H6:H8)</f>
        <v>5747172</v>
      </c>
      <c r="I12" s="344">
        <f>SUM(I6:I11)</f>
        <v>1742000</v>
      </c>
      <c r="J12" s="344">
        <f>SUM(J6:J11)</f>
        <v>7489172</v>
      </c>
      <c r="K12" s="344"/>
      <c r="L12" s="344">
        <f>SUM(L6:L11)</f>
        <v>7489172</v>
      </c>
      <c r="M12" s="426">
        <f>L12/J12</f>
        <v>1</v>
      </c>
    </row>
    <row r="13" spans="1:13" ht="18" x14ac:dyDescent="0.25">
      <c r="A13" s="236">
        <v>8</v>
      </c>
      <c r="B13" s="68" t="s">
        <v>262</v>
      </c>
      <c r="C13" s="23">
        <v>21</v>
      </c>
      <c r="D13" s="27" t="s">
        <v>505</v>
      </c>
      <c r="E13" s="7">
        <f>SUM(E6+E7/2)*0.27</f>
        <v>1374030</v>
      </c>
      <c r="F13" s="18"/>
      <c r="H13" s="341">
        <v>933426</v>
      </c>
      <c r="I13" s="341">
        <f>J13-H13</f>
        <v>405446</v>
      </c>
      <c r="J13" s="341">
        <v>1338872</v>
      </c>
      <c r="K13" s="481" t="s">
        <v>883</v>
      </c>
      <c r="L13" s="748">
        <v>1338872</v>
      </c>
      <c r="M13" s="182">
        <f t="shared" ref="M13:M62" si="0">L13/J13</f>
        <v>1</v>
      </c>
    </row>
    <row r="14" spans="1:13" ht="18" x14ac:dyDescent="0.25">
      <c r="A14" s="236">
        <v>9</v>
      </c>
      <c r="B14" s="68" t="s">
        <v>262</v>
      </c>
      <c r="C14" s="23">
        <v>23</v>
      </c>
      <c r="D14" s="27" t="s">
        <v>607</v>
      </c>
      <c r="E14" s="7"/>
      <c r="F14" s="18"/>
      <c r="H14" s="341">
        <v>34937</v>
      </c>
      <c r="I14" s="341">
        <f>J14-H14</f>
        <v>-34937</v>
      </c>
      <c r="J14" s="341"/>
      <c r="K14" s="341"/>
      <c r="L14" s="749"/>
      <c r="M14" s="182"/>
    </row>
    <row r="15" spans="1:13" ht="18" x14ac:dyDescent="0.25">
      <c r="A15" s="236">
        <v>10</v>
      </c>
      <c r="B15" s="68" t="s">
        <v>262</v>
      </c>
      <c r="C15" s="23">
        <v>27</v>
      </c>
      <c r="D15" s="27" t="s">
        <v>608</v>
      </c>
      <c r="E15" s="7"/>
      <c r="F15" s="18"/>
      <c r="H15" s="341">
        <v>37434</v>
      </c>
      <c r="I15" s="341">
        <f>J15-H15</f>
        <v>-37434</v>
      </c>
      <c r="J15" s="341"/>
      <c r="K15" s="341"/>
      <c r="L15" s="750"/>
      <c r="M15" s="182"/>
    </row>
    <row r="16" spans="1:13" ht="18" x14ac:dyDescent="0.25">
      <c r="A16" s="236">
        <v>11</v>
      </c>
      <c r="B16" s="68" t="s">
        <v>262</v>
      </c>
      <c r="C16" s="29">
        <v>2</v>
      </c>
      <c r="D16" s="26" t="s">
        <v>506</v>
      </c>
      <c r="E16" s="14">
        <f>SUM(E13:E13)</f>
        <v>1374030</v>
      </c>
      <c r="F16" s="18"/>
      <c r="H16" s="345">
        <f>SUM(H13:H15)</f>
        <v>1005797</v>
      </c>
      <c r="I16" s="345">
        <f>SUM(I13:I15)</f>
        <v>333075</v>
      </c>
      <c r="J16" s="404">
        <f>SUM(J13:J15)</f>
        <v>1338872</v>
      </c>
      <c r="K16" s="345"/>
      <c r="L16" s="345">
        <f>SUM(L13)</f>
        <v>1338872</v>
      </c>
      <c r="M16" s="426">
        <f t="shared" si="0"/>
        <v>1</v>
      </c>
    </row>
    <row r="17" spans="1:13" ht="18" x14ac:dyDescent="0.25">
      <c r="A17" s="236">
        <v>12</v>
      </c>
      <c r="B17" s="68" t="s">
        <v>262</v>
      </c>
      <c r="C17" s="23">
        <v>312</v>
      </c>
      <c r="D17" s="27" t="s">
        <v>42</v>
      </c>
      <c r="E17" s="12">
        <v>100000</v>
      </c>
      <c r="F17" s="18">
        <v>55111</v>
      </c>
      <c r="H17" s="347"/>
      <c r="I17" s="347"/>
      <c r="J17" s="341"/>
      <c r="K17" s="347"/>
      <c r="L17" s="347"/>
      <c r="M17" s="182"/>
    </row>
    <row r="18" spans="1:13" ht="18" x14ac:dyDescent="0.25">
      <c r="A18" s="236">
        <v>13</v>
      </c>
      <c r="B18" s="68" t="s">
        <v>262</v>
      </c>
      <c r="C18" s="23">
        <v>311</v>
      </c>
      <c r="D18" s="27" t="s">
        <v>689</v>
      </c>
      <c r="E18" s="348">
        <v>50000</v>
      </c>
      <c r="F18" s="18"/>
      <c r="H18" s="347"/>
      <c r="I18" s="347"/>
      <c r="J18" s="341">
        <f t="shared" ref="J18:J28" si="1">SUM(H18:I18)</f>
        <v>0</v>
      </c>
      <c r="K18" s="347"/>
      <c r="L18" s="347"/>
      <c r="M18" s="182"/>
    </row>
    <row r="19" spans="1:13" ht="18" x14ac:dyDescent="0.25">
      <c r="A19" s="236">
        <v>14</v>
      </c>
      <c r="B19" s="68" t="s">
        <v>262</v>
      </c>
      <c r="C19" s="23">
        <v>311</v>
      </c>
      <c r="D19" s="27" t="s">
        <v>314</v>
      </c>
      <c r="E19" s="348"/>
      <c r="F19" s="18"/>
      <c r="H19" s="347"/>
      <c r="I19" s="347">
        <v>6064</v>
      </c>
      <c r="J19" s="341">
        <f t="shared" si="1"/>
        <v>6064</v>
      </c>
      <c r="K19" s="347"/>
      <c r="L19" s="347">
        <v>6064</v>
      </c>
      <c r="M19" s="182">
        <f t="shared" si="0"/>
        <v>1</v>
      </c>
    </row>
    <row r="20" spans="1:13" ht="18" x14ac:dyDescent="0.25">
      <c r="A20" s="236">
        <v>15</v>
      </c>
      <c r="B20" s="68" t="s">
        <v>262</v>
      </c>
      <c r="C20" s="29">
        <v>31</v>
      </c>
      <c r="D20" s="26" t="s">
        <v>690</v>
      </c>
      <c r="E20" s="40">
        <f>SUM(E17:E19)</f>
        <v>150000</v>
      </c>
      <c r="F20" s="18">
        <v>55111</v>
      </c>
      <c r="H20" s="349">
        <f>SUM(H17:H19)</f>
        <v>0</v>
      </c>
      <c r="I20" s="349">
        <f>SUM(I19)</f>
        <v>6064</v>
      </c>
      <c r="J20" s="404">
        <f>SUM(J19)</f>
        <v>6064</v>
      </c>
      <c r="K20" s="349"/>
      <c r="L20" s="349">
        <f>SUM(L19)</f>
        <v>6064</v>
      </c>
      <c r="M20" s="426">
        <f t="shared" si="0"/>
        <v>1</v>
      </c>
    </row>
    <row r="21" spans="1:13" ht="18" x14ac:dyDescent="0.25">
      <c r="A21" s="236">
        <v>16</v>
      </c>
      <c r="B21" s="68" t="s">
        <v>262</v>
      </c>
      <c r="C21" s="175">
        <v>312</v>
      </c>
      <c r="D21" s="350" t="s">
        <v>691</v>
      </c>
      <c r="E21" s="351"/>
      <c r="F21" s="244"/>
      <c r="G21" s="247"/>
      <c r="H21" s="352">
        <v>160000</v>
      </c>
      <c r="I21" s="352"/>
      <c r="J21" s="341">
        <f t="shared" si="1"/>
        <v>160000</v>
      </c>
      <c r="K21" s="352"/>
      <c r="L21" s="798">
        <v>421088</v>
      </c>
      <c r="M21" s="182">
        <f t="shared" si="0"/>
        <v>2.6318000000000001</v>
      </c>
    </row>
    <row r="22" spans="1:13" ht="18" x14ac:dyDescent="0.25">
      <c r="A22" s="236">
        <v>17</v>
      </c>
      <c r="B22" s="68" t="s">
        <v>262</v>
      </c>
      <c r="C22" s="175">
        <v>312</v>
      </c>
      <c r="D22" s="228" t="s">
        <v>692</v>
      </c>
      <c r="E22" s="353"/>
      <c r="F22" s="354"/>
      <c r="G22" s="355"/>
      <c r="H22" s="352"/>
      <c r="I22" s="352"/>
      <c r="J22" s="341">
        <f t="shared" si="1"/>
        <v>0</v>
      </c>
      <c r="K22" s="352"/>
      <c r="L22" s="799"/>
      <c r="M22" s="182"/>
    </row>
    <row r="23" spans="1:13" ht="18" x14ac:dyDescent="0.25">
      <c r="A23" s="236">
        <v>18</v>
      </c>
      <c r="B23" s="68" t="s">
        <v>262</v>
      </c>
      <c r="C23" s="175">
        <v>312</v>
      </c>
      <c r="D23" s="228" t="s">
        <v>693</v>
      </c>
      <c r="E23" s="353"/>
      <c r="F23" s="354"/>
      <c r="G23" s="355"/>
      <c r="H23" s="352">
        <v>150000</v>
      </c>
      <c r="I23" s="352">
        <v>111088</v>
      </c>
      <c r="J23" s="341">
        <f t="shared" si="1"/>
        <v>261088</v>
      </c>
      <c r="K23" s="352"/>
      <c r="L23" s="800"/>
      <c r="M23" s="182">
        <f t="shared" si="0"/>
        <v>0</v>
      </c>
    </row>
    <row r="24" spans="1:13" ht="18" x14ac:dyDescent="0.25">
      <c r="A24" s="236">
        <v>19</v>
      </c>
      <c r="B24" s="68" t="s">
        <v>262</v>
      </c>
      <c r="C24" s="29">
        <v>312</v>
      </c>
      <c r="D24" s="26" t="s">
        <v>694</v>
      </c>
      <c r="E24" s="40"/>
      <c r="F24" s="18"/>
      <c r="H24" s="349">
        <f>SUM(H21:H23)</f>
        <v>310000</v>
      </c>
      <c r="I24" s="349">
        <f>SUM(I21:I23)</f>
        <v>111088</v>
      </c>
      <c r="J24" s="404">
        <f>SUM(J21:J23)</f>
        <v>421088</v>
      </c>
      <c r="K24" s="349"/>
      <c r="L24" s="483">
        <f>SUM(L21)</f>
        <v>421088</v>
      </c>
      <c r="M24" s="426">
        <f t="shared" si="0"/>
        <v>1</v>
      </c>
    </row>
    <row r="25" spans="1:13" ht="18" x14ac:dyDescent="0.25">
      <c r="A25" s="236">
        <v>20</v>
      </c>
      <c r="B25" s="68" t="s">
        <v>262</v>
      </c>
      <c r="C25" s="175">
        <v>321</v>
      </c>
      <c r="D25" s="350" t="s">
        <v>695</v>
      </c>
      <c r="E25" s="353"/>
      <c r="F25" s="354"/>
      <c r="G25" s="355"/>
      <c r="H25" s="352">
        <v>15500</v>
      </c>
      <c r="I25" s="352">
        <v>83114</v>
      </c>
      <c r="J25" s="341">
        <f>SUM(H25:I25)</f>
        <v>98614</v>
      </c>
      <c r="K25" s="352" t="s">
        <v>884</v>
      </c>
      <c r="L25" s="352">
        <v>98614</v>
      </c>
      <c r="M25" s="182">
        <f t="shared" si="0"/>
        <v>1</v>
      </c>
    </row>
    <row r="26" spans="1:13" ht="18" x14ac:dyDescent="0.25">
      <c r="A26" s="236">
        <v>21</v>
      </c>
      <c r="B26" s="68" t="s">
        <v>262</v>
      </c>
      <c r="C26" s="175">
        <v>321</v>
      </c>
      <c r="D26" s="228" t="s">
        <v>696</v>
      </c>
      <c r="E26" s="353"/>
      <c r="F26" s="354"/>
      <c r="G26" s="355"/>
      <c r="H26" s="352"/>
      <c r="I26" s="352"/>
      <c r="J26" s="341">
        <f t="shared" si="1"/>
        <v>0</v>
      </c>
      <c r="K26" s="352"/>
      <c r="L26" s="352"/>
      <c r="M26" s="182"/>
    </row>
    <row r="27" spans="1:13" ht="18" x14ac:dyDescent="0.25">
      <c r="A27" s="236">
        <v>22</v>
      </c>
      <c r="B27" s="68" t="s">
        <v>262</v>
      </c>
      <c r="C27" s="29">
        <v>321</v>
      </c>
      <c r="D27" s="26" t="s">
        <v>697</v>
      </c>
      <c r="E27" s="40"/>
      <c r="F27" s="18"/>
      <c r="H27" s="349">
        <f>SUM(H25:H26)</f>
        <v>15500</v>
      </c>
      <c r="I27" s="349">
        <f>SUM(I25:I26)</f>
        <v>83114</v>
      </c>
      <c r="J27" s="404">
        <f t="shared" si="1"/>
        <v>98614</v>
      </c>
      <c r="K27" s="349"/>
      <c r="L27" s="349">
        <f>SUM(L25:L26)</f>
        <v>98614</v>
      </c>
      <c r="M27" s="426">
        <f t="shared" si="0"/>
        <v>1</v>
      </c>
    </row>
    <row r="28" spans="1:13" ht="18" x14ac:dyDescent="0.25">
      <c r="A28" s="236">
        <v>23</v>
      </c>
      <c r="B28" s="68"/>
      <c r="C28" s="175">
        <v>332</v>
      </c>
      <c r="D28" s="248" t="s">
        <v>320</v>
      </c>
      <c r="E28" s="351"/>
      <c r="F28" s="244"/>
      <c r="G28" s="247"/>
      <c r="H28" s="365"/>
      <c r="I28" s="352">
        <v>422707</v>
      </c>
      <c r="J28" s="341">
        <f t="shared" si="1"/>
        <v>422707</v>
      </c>
      <c r="K28" s="352" t="s">
        <v>885</v>
      </c>
      <c r="L28" s="365">
        <v>422707</v>
      </c>
      <c r="M28" s="182">
        <f t="shared" si="0"/>
        <v>1</v>
      </c>
    </row>
    <row r="29" spans="1:13" ht="18" x14ac:dyDescent="0.25">
      <c r="A29" s="236">
        <v>24</v>
      </c>
      <c r="B29" s="68" t="s">
        <v>262</v>
      </c>
      <c r="C29" s="357">
        <v>334</v>
      </c>
      <c r="D29" s="228" t="s">
        <v>698</v>
      </c>
      <c r="E29" s="353"/>
      <c r="F29" s="354"/>
      <c r="G29" s="355"/>
      <c r="H29" s="352">
        <v>40000</v>
      </c>
      <c r="I29" s="352">
        <f>J29-H29</f>
        <v>-40000</v>
      </c>
      <c r="J29" s="341">
        <v>0</v>
      </c>
      <c r="K29" s="352"/>
      <c r="L29" s="352"/>
      <c r="M29" s="182"/>
    </row>
    <row r="30" spans="1:13" ht="18" x14ac:dyDescent="0.25">
      <c r="A30" s="236">
        <v>25</v>
      </c>
      <c r="B30" s="68" t="s">
        <v>262</v>
      </c>
      <c r="C30" s="357">
        <v>333</v>
      </c>
      <c r="D30" s="350" t="s">
        <v>699</v>
      </c>
      <c r="E30" s="353"/>
      <c r="F30" s="354"/>
      <c r="G30" s="355"/>
      <c r="H30" s="352"/>
      <c r="I30" s="352"/>
      <c r="J30" s="341">
        <f t="shared" ref="J30:J61" si="2">SUM(H30:I30)</f>
        <v>0</v>
      </c>
      <c r="K30" s="352"/>
      <c r="L30" s="352"/>
      <c r="M30" s="182"/>
    </row>
    <row r="31" spans="1:13" ht="18" x14ac:dyDescent="0.25">
      <c r="A31" s="236">
        <v>26</v>
      </c>
      <c r="B31" s="68" t="s">
        <v>262</v>
      </c>
      <c r="C31" s="357">
        <v>335</v>
      </c>
      <c r="D31" s="228" t="s">
        <v>700</v>
      </c>
      <c r="E31" s="353"/>
      <c r="F31" s="354"/>
      <c r="G31" s="355"/>
      <c r="H31" s="352">
        <v>2200000</v>
      </c>
      <c r="I31" s="352">
        <f>J31-H31</f>
        <v>-813184</v>
      </c>
      <c r="J31" s="341">
        <v>1386816</v>
      </c>
      <c r="K31" s="352"/>
      <c r="L31" s="352">
        <v>1386816</v>
      </c>
      <c r="M31" s="182">
        <f t="shared" si="0"/>
        <v>1</v>
      </c>
    </row>
    <row r="32" spans="1:13" ht="18" x14ac:dyDescent="0.25">
      <c r="A32" s="236">
        <v>27</v>
      </c>
      <c r="B32" s="68" t="s">
        <v>262</v>
      </c>
      <c r="C32" s="357">
        <v>336</v>
      </c>
      <c r="D32" s="350" t="s">
        <v>701</v>
      </c>
      <c r="E32" s="353"/>
      <c r="F32" s="354"/>
      <c r="G32" s="355"/>
      <c r="H32" s="352">
        <v>350000</v>
      </c>
      <c r="I32" s="352">
        <v>2524669</v>
      </c>
      <c r="J32" s="341">
        <v>2874669</v>
      </c>
      <c r="K32" s="481" t="s">
        <v>886</v>
      </c>
      <c r="L32" s="352">
        <v>2874669</v>
      </c>
      <c r="M32" s="182">
        <f t="shared" si="0"/>
        <v>1</v>
      </c>
    </row>
    <row r="33" spans="1:13" ht="18" x14ac:dyDescent="0.25">
      <c r="A33" s="236">
        <v>28</v>
      </c>
      <c r="B33" s="68" t="s">
        <v>262</v>
      </c>
      <c r="C33" s="23">
        <v>337</v>
      </c>
      <c r="D33" s="27" t="s">
        <v>887</v>
      </c>
      <c r="E33" s="7">
        <v>20000</v>
      </c>
      <c r="F33" s="18"/>
      <c r="H33" s="341">
        <v>1200000</v>
      </c>
      <c r="I33" s="341">
        <v>334066</v>
      </c>
      <c r="J33" s="341">
        <f t="shared" si="2"/>
        <v>1534066</v>
      </c>
      <c r="K33" s="341"/>
      <c r="L33" s="748">
        <v>1731666</v>
      </c>
      <c r="M33" s="182">
        <f t="shared" si="0"/>
        <v>1.128808017386475</v>
      </c>
    </row>
    <row r="34" spans="1:13" ht="18" x14ac:dyDescent="0.25">
      <c r="A34" s="236">
        <v>29</v>
      </c>
      <c r="B34" s="68" t="s">
        <v>262</v>
      </c>
      <c r="C34" s="23">
        <v>337</v>
      </c>
      <c r="D34" s="27" t="s">
        <v>888</v>
      </c>
      <c r="E34" s="7">
        <v>5000</v>
      </c>
      <c r="F34" s="18"/>
      <c r="H34" s="341"/>
      <c r="I34" s="341">
        <v>197600</v>
      </c>
      <c r="J34" s="341">
        <f t="shared" si="2"/>
        <v>197600</v>
      </c>
      <c r="K34" s="341" t="s">
        <v>889</v>
      </c>
      <c r="L34" s="749"/>
      <c r="M34" s="182">
        <f t="shared" si="0"/>
        <v>0</v>
      </c>
    </row>
    <row r="35" spans="1:13" ht="18" x14ac:dyDescent="0.25">
      <c r="A35" s="236">
        <v>30</v>
      </c>
      <c r="B35" s="68" t="s">
        <v>262</v>
      </c>
      <c r="C35" s="23">
        <v>337</v>
      </c>
      <c r="D35" s="27" t="s">
        <v>890</v>
      </c>
      <c r="E35" s="7"/>
      <c r="F35" s="18"/>
      <c r="H35" s="341"/>
      <c r="I35" s="341"/>
      <c r="J35" s="341">
        <f t="shared" si="2"/>
        <v>0</v>
      </c>
      <c r="K35" s="341"/>
      <c r="L35" s="749"/>
      <c r="M35" s="182"/>
    </row>
    <row r="36" spans="1:13" ht="18.75" x14ac:dyDescent="0.3">
      <c r="A36" s="236">
        <v>31</v>
      </c>
      <c r="B36" s="358" t="s">
        <v>262</v>
      </c>
      <c r="C36" s="359">
        <v>337</v>
      </c>
      <c r="D36" s="360" t="s">
        <v>702</v>
      </c>
      <c r="E36" s="361">
        <v>860000</v>
      </c>
      <c r="F36" s="362"/>
      <c r="G36" s="363"/>
      <c r="H36" s="364">
        <f>SUM(H33:H35)</f>
        <v>1200000</v>
      </c>
      <c r="I36" s="364">
        <f>SUM(I33:I35)</f>
        <v>531666</v>
      </c>
      <c r="J36" s="364">
        <f>SUM(J33:J35)</f>
        <v>1731666</v>
      </c>
      <c r="K36" s="364"/>
      <c r="L36" s="750"/>
      <c r="M36" s="182">
        <f t="shared" si="0"/>
        <v>0</v>
      </c>
    </row>
    <row r="37" spans="1:13" ht="18" x14ac:dyDescent="0.25">
      <c r="A37" s="236">
        <v>32</v>
      </c>
      <c r="B37" s="68" t="s">
        <v>262</v>
      </c>
      <c r="C37" s="29">
        <v>33</v>
      </c>
      <c r="D37" s="26" t="s">
        <v>703</v>
      </c>
      <c r="E37" s="40">
        <f>SUM(E33:G36)</f>
        <v>885000</v>
      </c>
      <c r="F37" s="18">
        <v>56213</v>
      </c>
      <c r="H37" s="349">
        <f>H29+H30+H31+H32+H36</f>
        <v>3790000</v>
      </c>
      <c r="I37" s="404">
        <f>I28+I29+I30+I31+I32+I36</f>
        <v>2625858</v>
      </c>
      <c r="J37" s="404">
        <f>J28+J29+J30+J31+J32+J36</f>
        <v>6415858</v>
      </c>
      <c r="K37" s="349"/>
      <c r="L37" s="349">
        <f>SUM(L28:L36)</f>
        <v>6415858</v>
      </c>
      <c r="M37" s="426">
        <f t="shared" si="0"/>
        <v>1</v>
      </c>
    </row>
    <row r="38" spans="1:13" ht="18" x14ac:dyDescent="0.25">
      <c r="A38" s="236">
        <v>33</v>
      </c>
      <c r="B38" s="68" t="s">
        <v>262</v>
      </c>
      <c r="C38" s="23">
        <v>342</v>
      </c>
      <c r="D38" s="27" t="s">
        <v>44</v>
      </c>
      <c r="E38" s="7">
        <v>150000</v>
      </c>
      <c r="F38" s="18"/>
      <c r="H38" s="341"/>
      <c r="I38" s="341">
        <v>178800</v>
      </c>
      <c r="J38" s="341">
        <f t="shared" si="2"/>
        <v>178800</v>
      </c>
      <c r="K38" s="365" t="s">
        <v>885</v>
      </c>
      <c r="L38" s="341">
        <v>178800</v>
      </c>
      <c r="M38" s="182">
        <f t="shared" si="0"/>
        <v>1</v>
      </c>
    </row>
    <row r="39" spans="1:13" ht="18" x14ac:dyDescent="0.25">
      <c r="A39" s="236">
        <v>34</v>
      </c>
      <c r="B39" s="68" t="s">
        <v>262</v>
      </c>
      <c r="C39" s="23">
        <v>342</v>
      </c>
      <c r="D39" s="27" t="s">
        <v>507</v>
      </c>
      <c r="E39" s="7"/>
      <c r="F39" s="18"/>
      <c r="H39" s="341"/>
      <c r="I39" s="341">
        <v>142609</v>
      </c>
      <c r="J39" s="341">
        <f t="shared" si="2"/>
        <v>142609</v>
      </c>
      <c r="K39" s="341" t="s">
        <v>891</v>
      </c>
      <c r="L39" s="341">
        <v>142609</v>
      </c>
      <c r="M39" s="182">
        <f t="shared" si="0"/>
        <v>1</v>
      </c>
    </row>
    <row r="40" spans="1:13" ht="18" x14ac:dyDescent="0.25">
      <c r="A40" s="236">
        <v>35</v>
      </c>
      <c r="B40" s="68" t="s">
        <v>262</v>
      </c>
      <c r="C40" s="25">
        <v>34</v>
      </c>
      <c r="D40" s="41" t="s">
        <v>704</v>
      </c>
      <c r="E40" s="40">
        <f>SUM(E38)</f>
        <v>150000</v>
      </c>
      <c r="F40" s="18"/>
      <c r="H40" s="349">
        <f>SUM(H38:H39)</f>
        <v>0</v>
      </c>
      <c r="I40" s="349">
        <f>SUM(I38:I39)</f>
        <v>321409</v>
      </c>
      <c r="J40" s="404">
        <f t="shared" si="2"/>
        <v>321409</v>
      </c>
      <c r="K40" s="349"/>
      <c r="L40" s="349">
        <f>SUM(L38:L39)</f>
        <v>321409</v>
      </c>
      <c r="M40" s="426">
        <f t="shared" si="0"/>
        <v>1</v>
      </c>
    </row>
    <row r="41" spans="1:13" ht="18" x14ac:dyDescent="0.25">
      <c r="A41" s="236">
        <v>36</v>
      </c>
      <c r="B41" s="68" t="s">
        <v>262</v>
      </c>
      <c r="C41" s="23">
        <v>351</v>
      </c>
      <c r="D41" s="27" t="s">
        <v>19</v>
      </c>
      <c r="E41" s="7" t="e">
        <f>SUM(E17+#REF!+E18+E33+E38)*0.27</f>
        <v>#REF!</v>
      </c>
      <c r="F41" s="18">
        <v>561111</v>
      </c>
      <c r="H41" s="341">
        <v>660960</v>
      </c>
      <c r="I41" s="341">
        <v>459926</v>
      </c>
      <c r="J41" s="341">
        <f t="shared" si="2"/>
        <v>1120886</v>
      </c>
      <c r="K41" s="365" t="s">
        <v>892</v>
      </c>
      <c r="L41" s="341">
        <v>1120886</v>
      </c>
      <c r="M41" s="182">
        <f t="shared" si="0"/>
        <v>1</v>
      </c>
    </row>
    <row r="42" spans="1:13" ht="18" x14ac:dyDescent="0.25">
      <c r="A42" s="236">
        <v>37</v>
      </c>
      <c r="B42" s="68" t="s">
        <v>262</v>
      </c>
      <c r="C42" s="23">
        <v>351</v>
      </c>
      <c r="D42" s="27" t="s">
        <v>705</v>
      </c>
      <c r="E42" s="7"/>
      <c r="F42" s="18"/>
      <c r="H42" s="341">
        <v>1000000</v>
      </c>
      <c r="I42" s="341">
        <v>-1000000</v>
      </c>
      <c r="J42" s="341">
        <f t="shared" si="2"/>
        <v>0</v>
      </c>
      <c r="K42" s="341"/>
      <c r="L42" s="341"/>
      <c r="M42" s="182"/>
    </row>
    <row r="43" spans="1:13" ht="18" x14ac:dyDescent="0.25">
      <c r="A43" s="236">
        <v>38</v>
      </c>
      <c r="B43" s="68" t="s">
        <v>262</v>
      </c>
      <c r="C43" s="23">
        <v>355</v>
      </c>
      <c r="D43" s="27" t="s">
        <v>893</v>
      </c>
      <c r="E43" s="7"/>
      <c r="F43" s="18"/>
      <c r="H43" s="341"/>
      <c r="I43" s="341">
        <v>215730</v>
      </c>
      <c r="J43" s="341">
        <f t="shared" si="2"/>
        <v>215730</v>
      </c>
      <c r="K43" s="341"/>
      <c r="L43" s="341">
        <v>215730</v>
      </c>
      <c r="M43" s="182">
        <f t="shared" si="0"/>
        <v>1</v>
      </c>
    </row>
    <row r="44" spans="1:13" ht="18" x14ac:dyDescent="0.25">
      <c r="A44" s="236">
        <v>39</v>
      </c>
      <c r="B44" s="68" t="s">
        <v>262</v>
      </c>
      <c r="C44" s="29">
        <v>35</v>
      </c>
      <c r="D44" s="26" t="s">
        <v>706</v>
      </c>
      <c r="E44" s="40" t="e">
        <f>SUM(E41)</f>
        <v>#REF!</v>
      </c>
      <c r="F44" s="18"/>
      <c r="H44" s="349">
        <f>SUM(H41:H42)</f>
        <v>1660960</v>
      </c>
      <c r="I44" s="349">
        <f>SUM(I41:I43)</f>
        <v>-324344</v>
      </c>
      <c r="J44" s="404">
        <f t="shared" si="2"/>
        <v>1336616</v>
      </c>
      <c r="K44" s="349"/>
      <c r="L44" s="349">
        <f>SUM(L41:L43)</f>
        <v>1336616</v>
      </c>
      <c r="M44" s="426">
        <f t="shared" si="0"/>
        <v>1</v>
      </c>
    </row>
    <row r="45" spans="1:13" ht="18" x14ac:dyDescent="0.25">
      <c r="A45" s="236">
        <v>40</v>
      </c>
      <c r="B45" s="68" t="s">
        <v>262</v>
      </c>
      <c r="C45" s="29">
        <v>3</v>
      </c>
      <c r="D45" s="26" t="s">
        <v>508</v>
      </c>
      <c r="E45" s="40" t="e">
        <f>SUM(E37+E40+E20+E44)</f>
        <v>#REF!</v>
      </c>
      <c r="F45" s="18"/>
      <c r="H45" s="349">
        <f>H20+H24+H27+H37+H40+H44</f>
        <v>5776460</v>
      </c>
      <c r="I45" s="349">
        <f>I20+I24+I27+I37+I40+I44</f>
        <v>2823189</v>
      </c>
      <c r="J45" s="349">
        <f>J20+J24+J27+J37+J40+J44</f>
        <v>8599649</v>
      </c>
      <c r="K45" s="349"/>
      <c r="L45" s="349">
        <f>L20+L24+L27+L37+L40+L44</f>
        <v>8599649</v>
      </c>
      <c r="M45" s="426">
        <f t="shared" si="0"/>
        <v>1</v>
      </c>
    </row>
    <row r="46" spans="1:13" ht="18" x14ac:dyDescent="0.25">
      <c r="A46" s="236">
        <v>41</v>
      </c>
      <c r="B46" s="227" t="s">
        <v>262</v>
      </c>
      <c r="C46" s="175">
        <v>504</v>
      </c>
      <c r="D46" s="228" t="s">
        <v>894</v>
      </c>
      <c r="E46" s="351"/>
      <c r="F46" s="244"/>
      <c r="G46" s="247"/>
      <c r="H46" s="365"/>
      <c r="I46" s="365">
        <v>4000000</v>
      </c>
      <c r="J46" s="341">
        <f t="shared" si="2"/>
        <v>4000000</v>
      </c>
      <c r="K46" s="365"/>
      <c r="L46" s="365">
        <v>4000000</v>
      </c>
      <c r="M46" s="182">
        <f t="shared" si="0"/>
        <v>1</v>
      </c>
    </row>
    <row r="47" spans="1:13" ht="18" x14ac:dyDescent="0.25">
      <c r="A47" s="236">
        <v>42</v>
      </c>
      <c r="B47" s="68" t="s">
        <v>262</v>
      </c>
      <c r="C47" s="23">
        <v>506</v>
      </c>
      <c r="D47" s="27" t="s">
        <v>43</v>
      </c>
      <c r="E47" s="7">
        <v>200000</v>
      </c>
      <c r="F47" s="18"/>
      <c r="H47" s="341">
        <v>160000</v>
      </c>
      <c r="I47" s="341">
        <v>-160000</v>
      </c>
      <c r="J47" s="341">
        <f t="shared" si="2"/>
        <v>0</v>
      </c>
      <c r="K47" s="341"/>
      <c r="L47" s="341"/>
      <c r="M47" s="182"/>
    </row>
    <row r="48" spans="1:13" ht="18" x14ac:dyDescent="0.25">
      <c r="A48" s="236">
        <v>43</v>
      </c>
      <c r="B48" s="68" t="s">
        <v>262</v>
      </c>
      <c r="C48" s="23">
        <v>512</v>
      </c>
      <c r="D48" s="246" t="s">
        <v>895</v>
      </c>
      <c r="E48" s="7"/>
      <c r="F48" s="18"/>
      <c r="H48" s="341"/>
      <c r="I48" s="341"/>
      <c r="J48" s="341">
        <f t="shared" si="2"/>
        <v>0</v>
      </c>
      <c r="K48" s="341"/>
      <c r="L48" s="341"/>
      <c r="M48" s="182"/>
    </row>
    <row r="49" spans="1:13" ht="18" x14ac:dyDescent="0.25">
      <c r="A49" s="236">
        <v>44</v>
      </c>
      <c r="B49" s="68" t="s">
        <v>262</v>
      </c>
      <c r="C49" s="29">
        <v>5</v>
      </c>
      <c r="D49" s="61" t="s">
        <v>707</v>
      </c>
      <c r="E49" s="40">
        <f>SUM(E47)</f>
        <v>200000</v>
      </c>
      <c r="F49" s="18">
        <v>56213</v>
      </c>
      <c r="H49" s="349">
        <f>SUM(H47)</f>
        <v>160000</v>
      </c>
      <c r="I49" s="349">
        <f>SUM(I46:I48)</f>
        <v>3840000</v>
      </c>
      <c r="J49" s="404">
        <f t="shared" si="2"/>
        <v>4000000</v>
      </c>
      <c r="K49" s="349"/>
      <c r="L49" s="349">
        <f>SUM(L46:L48)</f>
        <v>4000000</v>
      </c>
      <c r="M49" s="426">
        <f t="shared" si="0"/>
        <v>1</v>
      </c>
    </row>
    <row r="50" spans="1:13" ht="18" x14ac:dyDescent="0.25">
      <c r="A50" s="236">
        <v>45</v>
      </c>
      <c r="B50" s="416" t="s">
        <v>262</v>
      </c>
      <c r="C50" s="175">
        <v>613</v>
      </c>
      <c r="D50" s="176" t="s">
        <v>896</v>
      </c>
      <c r="E50" s="366"/>
      <c r="F50" s="244"/>
      <c r="G50" s="247"/>
      <c r="H50" s="367"/>
      <c r="I50" s="367"/>
      <c r="J50" s="341">
        <f t="shared" si="2"/>
        <v>0</v>
      </c>
      <c r="K50" s="367"/>
      <c r="L50" s="367"/>
      <c r="M50" s="182"/>
    </row>
    <row r="51" spans="1:13" ht="18" x14ac:dyDescent="0.25">
      <c r="A51" s="236">
        <v>46</v>
      </c>
      <c r="B51" s="416" t="s">
        <v>262</v>
      </c>
      <c r="C51" s="175">
        <v>633</v>
      </c>
      <c r="D51" s="176" t="s">
        <v>897</v>
      </c>
      <c r="E51" s="366"/>
      <c r="F51" s="244"/>
      <c r="G51" s="247"/>
      <c r="H51" s="367"/>
      <c r="I51" s="367"/>
      <c r="J51" s="341">
        <f t="shared" si="2"/>
        <v>0</v>
      </c>
      <c r="K51" s="367"/>
      <c r="L51" s="367"/>
      <c r="M51" s="182"/>
    </row>
    <row r="52" spans="1:13" ht="18" x14ac:dyDescent="0.25">
      <c r="A52" s="236">
        <v>47</v>
      </c>
      <c r="B52" s="416" t="s">
        <v>262</v>
      </c>
      <c r="C52" s="175">
        <v>64</v>
      </c>
      <c r="D52" s="176" t="s">
        <v>898</v>
      </c>
      <c r="E52" s="366"/>
      <c r="F52" s="244"/>
      <c r="G52" s="247"/>
      <c r="H52" s="367"/>
      <c r="I52" s="367">
        <v>44999</v>
      </c>
      <c r="J52" s="341">
        <f t="shared" si="2"/>
        <v>44999</v>
      </c>
      <c r="K52" s="367" t="s">
        <v>899</v>
      </c>
      <c r="L52" s="367">
        <v>44999</v>
      </c>
      <c r="M52" s="182">
        <f t="shared" si="0"/>
        <v>1</v>
      </c>
    </row>
    <row r="53" spans="1:13" ht="18" x14ac:dyDescent="0.25">
      <c r="A53" s="236">
        <v>48</v>
      </c>
      <c r="B53" s="416" t="s">
        <v>262</v>
      </c>
      <c r="C53" s="175">
        <v>673</v>
      </c>
      <c r="D53" s="176" t="s">
        <v>900</v>
      </c>
      <c r="E53" s="366"/>
      <c r="F53" s="244"/>
      <c r="G53" s="247"/>
      <c r="H53" s="367"/>
      <c r="I53" s="367">
        <v>12150</v>
      </c>
      <c r="J53" s="341">
        <f t="shared" si="2"/>
        <v>12150</v>
      </c>
      <c r="K53" s="367"/>
      <c r="L53" s="367">
        <v>12150</v>
      </c>
      <c r="M53" s="182">
        <f t="shared" si="0"/>
        <v>1</v>
      </c>
    </row>
    <row r="54" spans="1:13" ht="18" x14ac:dyDescent="0.25">
      <c r="A54" s="236">
        <v>49</v>
      </c>
      <c r="B54" s="416" t="s">
        <v>713</v>
      </c>
      <c r="C54" s="109">
        <v>6</v>
      </c>
      <c r="D54" s="484" t="s">
        <v>901</v>
      </c>
      <c r="E54" s="368"/>
      <c r="F54" s="105"/>
      <c r="G54" s="106"/>
      <c r="H54" s="369"/>
      <c r="I54" s="369">
        <f>SUM(I52:I53)</f>
        <v>57149</v>
      </c>
      <c r="J54" s="404">
        <f t="shared" si="2"/>
        <v>57149</v>
      </c>
      <c r="K54" s="369"/>
      <c r="L54" s="369">
        <f>SUM(L52:L53)</f>
        <v>57149</v>
      </c>
      <c r="M54" s="426">
        <f t="shared" si="0"/>
        <v>1</v>
      </c>
    </row>
    <row r="55" spans="1:13" ht="18" x14ac:dyDescent="0.25">
      <c r="A55" s="236">
        <v>50</v>
      </c>
      <c r="B55" s="227" t="s">
        <v>262</v>
      </c>
      <c r="C55" s="175">
        <v>71</v>
      </c>
      <c r="D55" s="176" t="s">
        <v>902</v>
      </c>
      <c r="E55" s="366"/>
      <c r="F55" s="244"/>
      <c r="G55" s="247"/>
      <c r="H55" s="367"/>
      <c r="I55" s="341">
        <v>3377056</v>
      </c>
      <c r="J55" s="341">
        <v>3377056</v>
      </c>
      <c r="K55" s="793" t="s">
        <v>903</v>
      </c>
      <c r="L55" s="367">
        <v>3377056</v>
      </c>
      <c r="M55" s="182">
        <f t="shared" si="0"/>
        <v>1</v>
      </c>
    </row>
    <row r="56" spans="1:13" ht="18" x14ac:dyDescent="0.25">
      <c r="A56" s="236">
        <v>51</v>
      </c>
      <c r="B56" s="227" t="s">
        <v>262</v>
      </c>
      <c r="C56" s="175">
        <v>76</v>
      </c>
      <c r="D56" s="176" t="s">
        <v>568</v>
      </c>
      <c r="E56" s="366"/>
      <c r="F56" s="244"/>
      <c r="G56" s="247"/>
      <c r="H56" s="367"/>
      <c r="I56" s="367">
        <v>911805</v>
      </c>
      <c r="J56" s="341">
        <f t="shared" si="2"/>
        <v>911805</v>
      </c>
      <c r="K56" s="794"/>
      <c r="L56" s="367">
        <v>911805</v>
      </c>
      <c r="M56" s="182">
        <f t="shared" si="0"/>
        <v>1</v>
      </c>
    </row>
    <row r="57" spans="1:13" ht="18" x14ac:dyDescent="0.25">
      <c r="A57" s="236">
        <v>52</v>
      </c>
      <c r="B57" s="227" t="s">
        <v>262</v>
      </c>
      <c r="C57" s="109">
        <v>7</v>
      </c>
      <c r="D57" s="484" t="s">
        <v>904</v>
      </c>
      <c r="E57" s="368"/>
      <c r="F57" s="105"/>
      <c r="G57" s="106"/>
      <c r="H57" s="369"/>
      <c r="I57" s="369">
        <f>SUM(I55:I56)</f>
        <v>4288861</v>
      </c>
      <c r="J57" s="404">
        <f t="shared" si="2"/>
        <v>4288861</v>
      </c>
      <c r="K57" s="485"/>
      <c r="L57" s="369">
        <f>SUM(L55:L56)</f>
        <v>4288861</v>
      </c>
      <c r="M57" s="426">
        <f t="shared" si="0"/>
        <v>1</v>
      </c>
    </row>
    <row r="58" spans="1:13" ht="36" x14ac:dyDescent="0.25">
      <c r="A58" s="236">
        <v>53</v>
      </c>
      <c r="B58" s="227"/>
      <c r="C58" s="109"/>
      <c r="D58" s="484" t="s">
        <v>905</v>
      </c>
      <c r="E58" s="368"/>
      <c r="F58" s="105"/>
      <c r="G58" s="106"/>
      <c r="H58" s="369">
        <v>1062569</v>
      </c>
      <c r="I58" s="369">
        <v>1062569</v>
      </c>
      <c r="J58" s="369">
        <v>1062569</v>
      </c>
      <c r="K58" s="486" t="s">
        <v>1121</v>
      </c>
      <c r="L58" s="369">
        <v>1062569</v>
      </c>
      <c r="M58" s="426">
        <f t="shared" si="0"/>
        <v>1</v>
      </c>
    </row>
    <row r="59" spans="1:13" ht="18" x14ac:dyDescent="0.25">
      <c r="A59" s="236">
        <v>54</v>
      </c>
      <c r="B59" s="227" t="s">
        <v>262</v>
      </c>
      <c r="C59" s="175">
        <v>912</v>
      </c>
      <c r="D59" s="176" t="s">
        <v>906</v>
      </c>
      <c r="E59" s="366"/>
      <c r="F59" s="244"/>
      <c r="G59" s="247"/>
      <c r="H59" s="367"/>
      <c r="I59" s="367"/>
      <c r="J59" s="341">
        <f t="shared" si="2"/>
        <v>0</v>
      </c>
      <c r="K59" s="367"/>
      <c r="L59" s="367"/>
      <c r="M59" s="182"/>
    </row>
    <row r="60" spans="1:13" ht="18" x14ac:dyDescent="0.25">
      <c r="A60" s="236">
        <v>55</v>
      </c>
      <c r="B60" s="227" t="s">
        <v>262</v>
      </c>
      <c r="C60" s="175">
        <v>914</v>
      </c>
      <c r="D60" s="176" t="s">
        <v>907</v>
      </c>
      <c r="E60" s="366"/>
      <c r="F60" s="244"/>
      <c r="G60" s="247"/>
      <c r="H60" s="367"/>
      <c r="I60" s="367"/>
      <c r="J60" s="341">
        <f t="shared" si="2"/>
        <v>0</v>
      </c>
      <c r="K60" s="367"/>
      <c r="L60" s="367"/>
      <c r="M60" s="182"/>
    </row>
    <row r="61" spans="1:13" ht="18" x14ac:dyDescent="0.25">
      <c r="A61" s="236">
        <v>56</v>
      </c>
      <c r="B61" s="240"/>
      <c r="C61" s="101"/>
      <c r="D61" s="484"/>
      <c r="E61" s="368"/>
      <c r="F61" s="18"/>
      <c r="H61" s="369">
        <f>SUM(H55)</f>
        <v>0</v>
      </c>
      <c r="I61" s="369"/>
      <c r="J61" s="404">
        <f t="shared" si="2"/>
        <v>0</v>
      </c>
      <c r="K61" s="369"/>
      <c r="L61" s="369"/>
      <c r="M61" s="426"/>
    </row>
    <row r="62" spans="1:13" ht="18" x14ac:dyDescent="0.2">
      <c r="A62" s="729">
        <v>57</v>
      </c>
      <c r="B62" s="733" t="s">
        <v>22</v>
      </c>
      <c r="C62" s="734"/>
      <c r="D62" s="735"/>
      <c r="E62" s="780" t="e">
        <f>SUM(E12+E16+E45+E49)</f>
        <v>#REF!</v>
      </c>
      <c r="F62" s="18"/>
      <c r="H62" s="752">
        <f>H12+H16+H45+H49+H61+H54</f>
        <v>12689429</v>
      </c>
      <c r="I62" s="752">
        <f>I12+I16+I45+I49+I61+I54+I57+I58</f>
        <v>14146843</v>
      </c>
      <c r="J62" s="752">
        <f>J12+J16+J45+J49+J61+J54+J57+J58</f>
        <v>26836272</v>
      </c>
      <c r="K62" s="473"/>
      <c r="L62" s="752">
        <f>L12+L16+L45+L49+L61+L54+L57+L58</f>
        <v>26836272</v>
      </c>
      <c r="M62" s="714">
        <f t="shared" si="0"/>
        <v>1</v>
      </c>
    </row>
    <row r="63" spans="1:13" ht="18" x14ac:dyDescent="0.2">
      <c r="A63" s="730"/>
      <c r="B63" s="736"/>
      <c r="C63" s="737"/>
      <c r="D63" s="738"/>
      <c r="E63" s="781"/>
      <c r="F63" s="18"/>
      <c r="H63" s="753"/>
      <c r="I63" s="753"/>
      <c r="J63" s="753"/>
      <c r="K63" s="474"/>
      <c r="L63" s="753"/>
      <c r="M63" s="715"/>
    </row>
    <row r="64" spans="1:13" ht="18" x14ac:dyDescent="0.25">
      <c r="A64" s="237"/>
      <c r="B64" s="67"/>
      <c r="C64" s="50"/>
      <c r="D64" s="43"/>
      <c r="E64" s="44"/>
      <c r="F64" s="18"/>
      <c r="H64" s="370"/>
      <c r="I64" s="370"/>
      <c r="J64" s="370"/>
      <c r="K64" s="370"/>
      <c r="L64" s="370"/>
    </row>
    <row r="65" spans="1:13" ht="18" x14ac:dyDescent="0.25">
      <c r="A65" s="237"/>
      <c r="B65" s="67"/>
      <c r="C65" s="18"/>
      <c r="D65" s="19" t="s">
        <v>709</v>
      </c>
      <c r="E65" s="21"/>
      <c r="F65" s="18"/>
      <c r="H65" s="371"/>
      <c r="I65" s="371"/>
      <c r="J65" s="371"/>
      <c r="K65" s="371"/>
      <c r="L65" s="371"/>
    </row>
    <row r="66" spans="1:13" ht="18" x14ac:dyDescent="0.25">
      <c r="A66" s="237"/>
      <c r="B66" s="67"/>
      <c r="C66" s="18"/>
      <c r="D66" s="19" t="s">
        <v>108</v>
      </c>
      <c r="E66" s="21"/>
      <c r="F66" s="18"/>
      <c r="G66" s="18"/>
      <c r="H66" s="371"/>
      <c r="I66" s="371"/>
      <c r="J66" s="371"/>
      <c r="K66" s="371"/>
      <c r="L66" s="371"/>
    </row>
    <row r="67" spans="1:13" ht="18" x14ac:dyDescent="0.25">
      <c r="A67" s="237"/>
      <c r="B67" s="67"/>
      <c r="C67" s="18"/>
      <c r="D67" s="19"/>
      <c r="E67" s="22"/>
      <c r="F67" s="18">
        <v>12543</v>
      </c>
      <c r="H67" s="372"/>
      <c r="I67" s="372"/>
      <c r="J67" s="372"/>
      <c r="K67" s="372"/>
      <c r="L67" s="372"/>
    </row>
    <row r="68" spans="1:13" ht="18" x14ac:dyDescent="0.25">
      <c r="A68" s="237"/>
      <c r="B68" s="67"/>
      <c r="C68" s="18"/>
      <c r="D68" s="19"/>
      <c r="E68" s="22"/>
      <c r="F68" s="18"/>
      <c r="G68" s="18"/>
      <c r="H68" s="373"/>
      <c r="I68" s="373"/>
      <c r="J68" s="373"/>
      <c r="K68" s="373"/>
      <c r="L68" s="373"/>
    </row>
    <row r="69" spans="1:13" ht="18" x14ac:dyDescent="0.25">
      <c r="A69" s="729" t="s">
        <v>503</v>
      </c>
      <c r="B69" s="662" t="s">
        <v>1</v>
      </c>
      <c r="C69" s="662"/>
      <c r="D69" s="13" t="s">
        <v>266</v>
      </c>
      <c r="E69" s="24" t="s">
        <v>3</v>
      </c>
      <c r="F69" s="18">
        <v>511112</v>
      </c>
      <c r="H69" s="340" t="s">
        <v>3</v>
      </c>
      <c r="I69" s="340" t="s">
        <v>5</v>
      </c>
      <c r="J69" s="340" t="s">
        <v>6</v>
      </c>
      <c r="K69" s="340" t="s">
        <v>7</v>
      </c>
      <c r="L69" s="478" t="s">
        <v>8</v>
      </c>
      <c r="M69" s="608" t="s">
        <v>9</v>
      </c>
    </row>
    <row r="70" spans="1:13" ht="18" x14ac:dyDescent="0.25">
      <c r="A70" s="730"/>
      <c r="B70" s="662" t="s">
        <v>15</v>
      </c>
      <c r="C70" s="662"/>
      <c r="D70" s="13" t="s">
        <v>119</v>
      </c>
      <c r="E70" s="24" t="s">
        <v>604</v>
      </c>
      <c r="F70" s="18"/>
      <c r="H70" s="340" t="s">
        <v>873</v>
      </c>
      <c r="I70" s="340" t="s">
        <v>874</v>
      </c>
      <c r="J70" s="340" t="s">
        <v>875</v>
      </c>
      <c r="K70" s="340" t="s">
        <v>876</v>
      </c>
      <c r="L70" s="479" t="s">
        <v>877</v>
      </c>
      <c r="M70" s="613" t="s">
        <v>1093</v>
      </c>
    </row>
    <row r="71" spans="1:13" ht="18" x14ac:dyDescent="0.25">
      <c r="A71" s="236">
        <v>1</v>
      </c>
      <c r="B71" s="68" t="s">
        <v>262</v>
      </c>
      <c r="C71" s="23">
        <v>312</v>
      </c>
      <c r="D71" s="32" t="s">
        <v>109</v>
      </c>
      <c r="E71" s="7">
        <v>250000</v>
      </c>
      <c r="F71" s="18"/>
      <c r="H71" s="374">
        <v>75000</v>
      </c>
      <c r="I71" s="374">
        <v>34445</v>
      </c>
      <c r="J71" s="374">
        <f>SUM(H71:I71)</f>
        <v>109445</v>
      </c>
      <c r="K71" s="374"/>
      <c r="L71" s="374">
        <v>109445</v>
      </c>
      <c r="M71" s="182">
        <f t="shared" ref="M71:M85" si="3">L71/J71</f>
        <v>1</v>
      </c>
    </row>
    <row r="72" spans="1:13" ht="18" x14ac:dyDescent="0.25">
      <c r="A72" s="236">
        <v>2</v>
      </c>
      <c r="B72" s="68" t="s">
        <v>262</v>
      </c>
      <c r="C72" s="23">
        <v>312</v>
      </c>
      <c r="D72" s="32" t="s">
        <v>39</v>
      </c>
      <c r="E72" s="7">
        <v>200000</v>
      </c>
      <c r="F72" s="18">
        <v>55215</v>
      </c>
      <c r="H72" s="374"/>
      <c r="I72" s="374"/>
      <c r="J72" s="374"/>
      <c r="K72" s="374"/>
      <c r="L72" s="374"/>
      <c r="M72" s="182"/>
    </row>
    <row r="73" spans="1:13" ht="18" x14ac:dyDescent="0.25">
      <c r="A73" s="236">
        <v>3</v>
      </c>
      <c r="B73" s="68" t="s">
        <v>262</v>
      </c>
      <c r="C73" s="29">
        <v>31</v>
      </c>
      <c r="D73" s="26" t="s">
        <v>509</v>
      </c>
      <c r="E73" s="14">
        <f>SUM(E71:E72)</f>
        <v>450000</v>
      </c>
      <c r="F73" s="18">
        <v>55217</v>
      </c>
      <c r="H73" s="345">
        <f>SUM(H71:H72)</f>
        <v>75000</v>
      </c>
      <c r="I73" s="345">
        <f>SUM(I71:I72)</f>
        <v>34445</v>
      </c>
      <c r="J73" s="345">
        <f>SUM(J71:J72)</f>
        <v>109445</v>
      </c>
      <c r="K73" s="345"/>
      <c r="L73" s="345">
        <f>SUM(L71:L72)</f>
        <v>109445</v>
      </c>
      <c r="M73" s="426">
        <f t="shared" si="3"/>
        <v>1</v>
      </c>
    </row>
    <row r="74" spans="1:13" ht="18" x14ac:dyDescent="0.25">
      <c r="A74" s="236">
        <v>4</v>
      </c>
      <c r="B74" s="68" t="s">
        <v>262</v>
      </c>
      <c r="C74" s="23">
        <v>331</v>
      </c>
      <c r="D74" s="46" t="s">
        <v>710</v>
      </c>
      <c r="E74" s="7">
        <v>10000</v>
      </c>
      <c r="F74" s="18">
        <v>552192</v>
      </c>
      <c r="H74" s="374">
        <v>5000</v>
      </c>
      <c r="I74" s="374"/>
      <c r="J74" s="374">
        <f>SUM(H74:I74)</f>
        <v>5000</v>
      </c>
      <c r="K74" s="374"/>
      <c r="L74" s="791">
        <v>14083</v>
      </c>
      <c r="M74" s="182">
        <f t="shared" si="3"/>
        <v>2.8166000000000002</v>
      </c>
    </row>
    <row r="75" spans="1:13" ht="18" x14ac:dyDescent="0.25">
      <c r="A75" s="236">
        <v>5</v>
      </c>
      <c r="B75" s="68" t="s">
        <v>262</v>
      </c>
      <c r="C75" s="23">
        <v>331</v>
      </c>
      <c r="D75" s="46" t="s">
        <v>34</v>
      </c>
      <c r="E75" s="7">
        <v>30000</v>
      </c>
      <c r="F75" s="18"/>
      <c r="H75" s="374">
        <v>20000</v>
      </c>
      <c r="I75" s="374">
        <v>-10917</v>
      </c>
      <c r="J75" s="374">
        <f>SUM(H75:I75)</f>
        <v>9083</v>
      </c>
      <c r="K75" s="374"/>
      <c r="L75" s="792"/>
      <c r="M75" s="182">
        <f t="shared" si="3"/>
        <v>0</v>
      </c>
    </row>
    <row r="76" spans="1:13" ht="18" x14ac:dyDescent="0.25">
      <c r="A76" s="236">
        <v>6</v>
      </c>
      <c r="B76" s="68" t="s">
        <v>262</v>
      </c>
      <c r="C76" s="23">
        <v>334</v>
      </c>
      <c r="D76" s="46" t="s">
        <v>315</v>
      </c>
      <c r="E76" s="7"/>
      <c r="F76" s="18"/>
      <c r="H76" s="374">
        <v>100000</v>
      </c>
      <c r="I76" s="374">
        <v>-100000</v>
      </c>
      <c r="J76" s="374">
        <f>SUM(H76:I76)</f>
        <v>0</v>
      </c>
      <c r="K76" s="374"/>
      <c r="L76" s="374"/>
      <c r="M76" s="182"/>
    </row>
    <row r="77" spans="1:13" ht="18" x14ac:dyDescent="0.25">
      <c r="A77" s="236">
        <v>7</v>
      </c>
      <c r="B77" s="68" t="s">
        <v>262</v>
      </c>
      <c r="C77" s="23">
        <v>337</v>
      </c>
      <c r="D77" s="27" t="s">
        <v>54</v>
      </c>
      <c r="E77" s="7">
        <v>250000</v>
      </c>
      <c r="F77" s="18">
        <v>561111</v>
      </c>
      <c r="H77" s="374">
        <v>380000</v>
      </c>
      <c r="I77" s="374">
        <v>-137218</v>
      </c>
      <c r="J77" s="374">
        <f>SUM(H77:I77)</f>
        <v>242782</v>
      </c>
      <c r="K77" s="374"/>
      <c r="L77" s="374">
        <v>242782</v>
      </c>
      <c r="M77" s="182">
        <f t="shared" si="3"/>
        <v>1</v>
      </c>
    </row>
    <row r="78" spans="1:13" ht="18" x14ac:dyDescent="0.25">
      <c r="A78" s="236">
        <v>8</v>
      </c>
      <c r="B78" s="68" t="s">
        <v>262</v>
      </c>
      <c r="C78" s="29">
        <v>33</v>
      </c>
      <c r="D78" s="26" t="s">
        <v>510</v>
      </c>
      <c r="E78" s="14">
        <f>SUM(E74:E77)</f>
        <v>290000</v>
      </c>
      <c r="F78" s="18"/>
      <c r="H78" s="345">
        <f>SUM(H74:H77)</f>
        <v>505000</v>
      </c>
      <c r="I78" s="345">
        <f>SUM(I74:I77)</f>
        <v>-248135</v>
      </c>
      <c r="J78" s="345">
        <f>SUM(J74:J77)</f>
        <v>256865</v>
      </c>
      <c r="K78" s="345"/>
      <c r="L78" s="345">
        <f>SUM(L74:L77)</f>
        <v>256865</v>
      </c>
      <c r="M78" s="426">
        <f t="shared" si="3"/>
        <v>1</v>
      </c>
    </row>
    <row r="79" spans="1:13" ht="18" x14ac:dyDescent="0.25">
      <c r="A79" s="236">
        <v>9</v>
      </c>
      <c r="B79" s="68" t="s">
        <v>262</v>
      </c>
      <c r="C79" s="23">
        <v>351</v>
      </c>
      <c r="D79" s="27" t="s">
        <v>19</v>
      </c>
      <c r="E79" s="7">
        <f>SUM(E78,E73)*0.27</f>
        <v>199800</v>
      </c>
      <c r="F79" s="18"/>
      <c r="H79" s="374">
        <v>106650</v>
      </c>
      <c r="I79" s="374">
        <v>-7748</v>
      </c>
      <c r="J79" s="374">
        <f>SUM(H79:I79)</f>
        <v>98902</v>
      </c>
      <c r="K79" s="374"/>
      <c r="L79" s="374">
        <v>98902</v>
      </c>
      <c r="M79" s="182">
        <f t="shared" si="3"/>
        <v>1</v>
      </c>
    </row>
    <row r="80" spans="1:13" ht="18" x14ac:dyDescent="0.25">
      <c r="A80" s="236">
        <v>10</v>
      </c>
      <c r="B80" s="68" t="s">
        <v>262</v>
      </c>
      <c r="C80" s="29">
        <v>35</v>
      </c>
      <c r="D80" s="26" t="s">
        <v>20</v>
      </c>
      <c r="E80" s="40">
        <f>SUM(E79:E79)</f>
        <v>199800</v>
      </c>
      <c r="F80" s="18"/>
      <c r="H80" s="349">
        <f>SUM(H79:H79)</f>
        <v>106650</v>
      </c>
      <c r="I80" s="349">
        <f>SUM(I79)</f>
        <v>-7748</v>
      </c>
      <c r="J80" s="349">
        <f>SUM(H80:I80)</f>
        <v>98902</v>
      </c>
      <c r="K80" s="349"/>
      <c r="L80" s="349">
        <f>SUM(L79)</f>
        <v>98902</v>
      </c>
      <c r="M80" s="426">
        <f t="shared" si="3"/>
        <v>1</v>
      </c>
    </row>
    <row r="81" spans="1:13" ht="18" x14ac:dyDescent="0.25">
      <c r="A81" s="236">
        <v>11</v>
      </c>
      <c r="B81" s="68" t="s">
        <v>262</v>
      </c>
      <c r="C81" s="29">
        <v>3</v>
      </c>
      <c r="D81" s="26" t="s">
        <v>21</v>
      </c>
      <c r="E81" s="14">
        <f>SUM(E73+E78+E80)</f>
        <v>939800</v>
      </c>
      <c r="F81" s="18"/>
      <c r="H81" s="345">
        <f>SUM(H73+H78+H80)</f>
        <v>686650</v>
      </c>
      <c r="I81" s="345">
        <f>SUM(I73+I78+I80)</f>
        <v>-221438</v>
      </c>
      <c r="J81" s="345">
        <f>SUM(J73+J78+J80)</f>
        <v>465212</v>
      </c>
      <c r="K81" s="345"/>
      <c r="L81" s="345">
        <f>SUM(L73+L78+L80)</f>
        <v>465212</v>
      </c>
      <c r="M81" s="426">
        <f t="shared" si="3"/>
        <v>1</v>
      </c>
    </row>
    <row r="82" spans="1:13" ht="18" x14ac:dyDescent="0.25">
      <c r="A82" s="236">
        <v>12</v>
      </c>
      <c r="B82" s="100" t="s">
        <v>262</v>
      </c>
      <c r="C82" s="177">
        <v>61</v>
      </c>
      <c r="D82" s="242" t="s">
        <v>902</v>
      </c>
      <c r="E82" s="100"/>
      <c r="F82" s="100"/>
      <c r="G82" s="100"/>
      <c r="H82" s="374"/>
      <c r="I82" s="374">
        <v>457810</v>
      </c>
      <c r="J82" s="374">
        <v>457810</v>
      </c>
      <c r="K82" s="374"/>
      <c r="L82" s="374">
        <v>457810</v>
      </c>
      <c r="M82" s="182">
        <f t="shared" si="3"/>
        <v>1</v>
      </c>
    </row>
    <row r="83" spans="1:13" ht="18" x14ac:dyDescent="0.25">
      <c r="A83" s="236">
        <v>13</v>
      </c>
      <c r="B83" s="100" t="s">
        <v>262</v>
      </c>
      <c r="C83" s="177">
        <v>67</v>
      </c>
      <c r="D83" s="242" t="s">
        <v>283</v>
      </c>
      <c r="E83" s="240"/>
      <c r="F83" s="240"/>
      <c r="G83" s="240"/>
      <c r="H83" s="404"/>
      <c r="I83" s="404"/>
      <c r="J83" s="404"/>
      <c r="K83" s="404"/>
      <c r="L83" s="404"/>
      <c r="M83" s="426"/>
    </row>
    <row r="84" spans="1:13" ht="18" x14ac:dyDescent="0.25">
      <c r="A84" s="236">
        <v>14</v>
      </c>
      <c r="B84" s="68" t="s">
        <v>262</v>
      </c>
      <c r="C84" s="29">
        <v>6</v>
      </c>
      <c r="D84" s="26" t="s">
        <v>512</v>
      </c>
      <c r="E84" s="14"/>
      <c r="F84" s="18"/>
      <c r="H84" s="345">
        <f>SUM(H82:H83)</f>
        <v>0</v>
      </c>
      <c r="I84" s="345">
        <f>SUM(I82:I83)</f>
        <v>457810</v>
      </c>
      <c r="J84" s="345">
        <f>SUM(J82:J83)</f>
        <v>457810</v>
      </c>
      <c r="K84" s="345"/>
      <c r="L84" s="345">
        <f>SUM(L82:L83)</f>
        <v>457810</v>
      </c>
      <c r="M84" s="426">
        <f t="shared" si="3"/>
        <v>1</v>
      </c>
    </row>
    <row r="85" spans="1:13" ht="18" x14ac:dyDescent="0.2">
      <c r="A85" s="729">
        <v>15</v>
      </c>
      <c r="B85" s="733" t="s">
        <v>22</v>
      </c>
      <c r="C85" s="734"/>
      <c r="D85" s="735"/>
      <c r="E85" s="742">
        <f>SUM(E81)</f>
        <v>939800</v>
      </c>
      <c r="F85" s="18"/>
      <c r="H85" s="741">
        <f>SUM(H81+H84)</f>
        <v>686650</v>
      </c>
      <c r="I85" s="741">
        <f>SUM(I81+I84)</f>
        <v>236372</v>
      </c>
      <c r="J85" s="741">
        <f>SUM(J81+J84)</f>
        <v>923022</v>
      </c>
      <c r="K85" s="475"/>
      <c r="L85" s="741">
        <f>SUM(L81+L84)</f>
        <v>923022</v>
      </c>
      <c r="M85" s="716">
        <f t="shared" si="3"/>
        <v>1</v>
      </c>
    </row>
    <row r="86" spans="1:13" ht="18" x14ac:dyDescent="0.2">
      <c r="A86" s="730"/>
      <c r="B86" s="736"/>
      <c r="C86" s="737"/>
      <c r="D86" s="738"/>
      <c r="E86" s="742"/>
      <c r="F86" s="18"/>
      <c r="H86" s="741"/>
      <c r="I86" s="741"/>
      <c r="J86" s="741"/>
      <c r="K86" s="475"/>
      <c r="L86" s="741"/>
      <c r="M86" s="717"/>
    </row>
    <row r="87" spans="1:13" ht="18" x14ac:dyDescent="0.2">
      <c r="A87" s="243"/>
      <c r="B87" s="67"/>
      <c r="C87" s="42"/>
      <c r="D87" s="43"/>
      <c r="E87" s="51"/>
      <c r="F87" s="36"/>
      <c r="G87" s="45"/>
      <c r="H87" s="375"/>
      <c r="I87" s="375"/>
      <c r="J87" s="375"/>
      <c r="K87" s="375"/>
      <c r="L87" s="375"/>
    </row>
    <row r="88" spans="1:13" ht="18" x14ac:dyDescent="0.25">
      <c r="A88" s="237"/>
      <c r="B88" s="67"/>
      <c r="C88" s="18"/>
      <c r="D88" s="19" t="s">
        <v>47</v>
      </c>
      <c r="E88" s="21"/>
      <c r="F88" s="18" t="s">
        <v>711</v>
      </c>
      <c r="H88" s="371"/>
      <c r="I88" s="371"/>
      <c r="J88" s="371"/>
      <c r="K88" s="371"/>
      <c r="L88" s="371"/>
    </row>
    <row r="89" spans="1:13" ht="18" x14ac:dyDescent="0.25">
      <c r="A89" s="237"/>
      <c r="B89" s="67"/>
      <c r="C89" s="18"/>
      <c r="D89" s="19" t="s">
        <v>48</v>
      </c>
      <c r="E89" s="21"/>
      <c r="F89" s="18"/>
      <c r="H89" s="371"/>
      <c r="I89" s="371"/>
      <c r="J89" s="371"/>
      <c r="K89" s="371"/>
      <c r="L89" s="371"/>
    </row>
    <row r="90" spans="1:13" ht="18" x14ac:dyDescent="0.25">
      <c r="A90" s="237"/>
      <c r="B90" s="67"/>
      <c r="C90" s="18"/>
      <c r="D90" s="19"/>
      <c r="E90" s="21"/>
      <c r="F90" s="18"/>
      <c r="H90" s="371"/>
      <c r="I90" s="371"/>
      <c r="J90" s="371"/>
      <c r="K90" s="371"/>
      <c r="L90" s="371"/>
    </row>
    <row r="91" spans="1:13" ht="18" x14ac:dyDescent="0.25">
      <c r="A91" s="729" t="s">
        <v>503</v>
      </c>
      <c r="B91" s="662" t="s">
        <v>1</v>
      </c>
      <c r="C91" s="662"/>
      <c r="D91" s="13" t="s">
        <v>266</v>
      </c>
      <c r="E91" s="24" t="s">
        <v>3</v>
      </c>
      <c r="F91" s="18">
        <v>511112</v>
      </c>
      <c r="H91" s="340" t="s">
        <v>3</v>
      </c>
      <c r="I91" s="340" t="s">
        <v>5</v>
      </c>
      <c r="J91" s="340" t="s">
        <v>6</v>
      </c>
      <c r="K91" s="340" t="s">
        <v>7</v>
      </c>
      <c r="L91" s="478" t="s">
        <v>8</v>
      </c>
      <c r="M91" s="608" t="s">
        <v>9</v>
      </c>
    </row>
    <row r="92" spans="1:13" ht="18" x14ac:dyDescent="0.25">
      <c r="A92" s="730"/>
      <c r="B92" s="662" t="s">
        <v>15</v>
      </c>
      <c r="C92" s="662"/>
      <c r="D92" s="13" t="s">
        <v>119</v>
      </c>
      <c r="E92" s="24" t="s">
        <v>604</v>
      </c>
      <c r="F92" s="18"/>
      <c r="H92" s="340" t="s">
        <v>873</v>
      </c>
      <c r="I92" s="340" t="s">
        <v>874</v>
      </c>
      <c r="J92" s="340" t="s">
        <v>875</v>
      </c>
      <c r="K92" s="340" t="s">
        <v>876</v>
      </c>
      <c r="L92" s="479" t="s">
        <v>877</v>
      </c>
      <c r="M92" s="613" t="s">
        <v>1093</v>
      </c>
    </row>
    <row r="93" spans="1:13" ht="18" x14ac:dyDescent="0.25">
      <c r="A93" s="173">
        <v>1</v>
      </c>
      <c r="B93" s="177" t="s">
        <v>262</v>
      </c>
      <c r="C93" s="177">
        <v>12</v>
      </c>
      <c r="D93" s="487" t="s">
        <v>908</v>
      </c>
      <c r="E93" s="377"/>
      <c r="F93" s="18"/>
      <c r="H93" s="340"/>
      <c r="I93" s="340">
        <f>J93-H93</f>
        <v>3334300</v>
      </c>
      <c r="J93" s="340">
        <v>3334300</v>
      </c>
      <c r="K93" s="340" t="s">
        <v>1368</v>
      </c>
      <c r="L93" s="340">
        <v>3334300</v>
      </c>
      <c r="M93" s="182">
        <f t="shared" ref="M93:M98" si="4">L93/J93</f>
        <v>1</v>
      </c>
    </row>
    <row r="94" spans="1:13" ht="18" x14ac:dyDescent="0.25">
      <c r="A94" s="173">
        <v>2</v>
      </c>
      <c r="B94" s="177" t="s">
        <v>262</v>
      </c>
      <c r="C94" s="177">
        <v>12</v>
      </c>
      <c r="D94" s="488" t="s">
        <v>277</v>
      </c>
      <c r="E94" s="377"/>
      <c r="F94" s="18"/>
      <c r="H94" s="399"/>
      <c r="I94" s="399">
        <f>SUM(I93)</f>
        <v>3334300</v>
      </c>
      <c r="J94" s="399">
        <f>SUM(J93)</f>
        <v>3334300</v>
      </c>
      <c r="K94" s="399"/>
      <c r="L94" s="399">
        <f>SUM(L93)</f>
        <v>3334300</v>
      </c>
      <c r="M94" s="426">
        <f t="shared" si="4"/>
        <v>1</v>
      </c>
    </row>
    <row r="95" spans="1:13" ht="18" x14ac:dyDescent="0.25">
      <c r="A95" s="173">
        <v>3</v>
      </c>
      <c r="B95" s="177" t="s">
        <v>262</v>
      </c>
      <c r="C95" s="177">
        <v>21</v>
      </c>
      <c r="D95" s="488" t="s">
        <v>909</v>
      </c>
      <c r="E95" s="377"/>
      <c r="F95" s="18"/>
      <c r="H95" s="399"/>
      <c r="I95" s="399">
        <f>J95-H95</f>
        <v>625985</v>
      </c>
      <c r="J95" s="399">
        <v>625985</v>
      </c>
      <c r="K95" s="399"/>
      <c r="L95" s="399">
        <v>625985</v>
      </c>
      <c r="M95" s="426">
        <f t="shared" si="4"/>
        <v>1</v>
      </c>
    </row>
    <row r="96" spans="1:13" ht="18" x14ac:dyDescent="0.25">
      <c r="A96" s="173">
        <v>4</v>
      </c>
      <c r="B96" s="177" t="s">
        <v>262</v>
      </c>
      <c r="C96" s="177">
        <v>336</v>
      </c>
      <c r="D96" s="487" t="s">
        <v>910</v>
      </c>
      <c r="E96" s="377"/>
      <c r="F96" s="18"/>
      <c r="H96" s="340">
        <v>43453021</v>
      </c>
      <c r="I96" s="340">
        <f>J96-H96</f>
        <v>-42901226</v>
      </c>
      <c r="J96" s="340">
        <v>551795</v>
      </c>
      <c r="K96" s="340"/>
      <c r="L96" s="340">
        <v>551795</v>
      </c>
      <c r="M96" s="182">
        <f t="shared" si="4"/>
        <v>1</v>
      </c>
    </row>
    <row r="97" spans="1:13" ht="18" x14ac:dyDescent="0.25">
      <c r="A97" s="173">
        <v>5</v>
      </c>
      <c r="B97" s="177" t="s">
        <v>262</v>
      </c>
      <c r="C97" s="177">
        <v>351</v>
      </c>
      <c r="D97" s="489" t="s">
        <v>911</v>
      </c>
      <c r="E97" s="377"/>
      <c r="F97" s="18"/>
      <c r="H97" s="340"/>
      <c r="I97" s="340">
        <f>J97-H97</f>
        <v>107135</v>
      </c>
      <c r="J97" s="340">
        <v>107135</v>
      </c>
      <c r="K97" s="340"/>
      <c r="L97" s="340">
        <v>107135</v>
      </c>
      <c r="M97" s="182">
        <f t="shared" si="4"/>
        <v>1</v>
      </c>
    </row>
    <row r="98" spans="1:13" ht="18" x14ac:dyDescent="0.25">
      <c r="A98" s="173">
        <v>6</v>
      </c>
      <c r="B98" s="177" t="s">
        <v>262</v>
      </c>
      <c r="C98" s="177">
        <v>355</v>
      </c>
      <c r="D98" s="489" t="s">
        <v>912</v>
      </c>
      <c r="E98" s="377"/>
      <c r="F98" s="18"/>
      <c r="H98" s="340">
        <v>3810000</v>
      </c>
      <c r="I98" s="340">
        <f>J98-H98</f>
        <v>-3754200</v>
      </c>
      <c r="J98" s="340">
        <v>55800</v>
      </c>
      <c r="K98" s="340"/>
      <c r="L98" s="340">
        <v>55800</v>
      </c>
      <c r="M98" s="182">
        <f t="shared" si="4"/>
        <v>1</v>
      </c>
    </row>
    <row r="99" spans="1:13" ht="18" x14ac:dyDescent="0.25">
      <c r="A99" s="173">
        <v>7</v>
      </c>
      <c r="B99" s="177" t="s">
        <v>262</v>
      </c>
      <c r="C99" s="177">
        <v>3</v>
      </c>
      <c r="D99" s="489" t="s">
        <v>913</v>
      </c>
      <c r="E99" s="377"/>
      <c r="F99" s="18"/>
      <c r="H99" s="340"/>
      <c r="I99" s="340"/>
      <c r="J99" s="340"/>
      <c r="K99" s="340"/>
      <c r="L99" s="340"/>
      <c r="M99" s="182"/>
    </row>
    <row r="100" spans="1:13" ht="18" x14ac:dyDescent="0.25">
      <c r="A100" s="173">
        <v>8</v>
      </c>
      <c r="B100" s="177" t="s">
        <v>262</v>
      </c>
      <c r="C100" s="177">
        <v>613</v>
      </c>
      <c r="D100" s="489" t="s">
        <v>914</v>
      </c>
      <c r="E100" s="377"/>
      <c r="F100" s="18"/>
      <c r="H100" s="340">
        <f>1177795+1181102</f>
        <v>2358897</v>
      </c>
      <c r="I100" s="340">
        <f>-(1177795+1181102)</f>
        <v>-2358897</v>
      </c>
      <c r="J100" s="340">
        <f>SUM(H100:I100)</f>
        <v>0</v>
      </c>
      <c r="K100" s="340"/>
      <c r="L100" s="340"/>
      <c r="M100" s="182"/>
    </row>
    <row r="101" spans="1:13" ht="18" x14ac:dyDescent="0.25">
      <c r="A101" s="173">
        <v>9</v>
      </c>
      <c r="B101" s="177" t="s">
        <v>262</v>
      </c>
      <c r="C101" s="177">
        <v>62</v>
      </c>
      <c r="D101" s="178" t="s">
        <v>915</v>
      </c>
      <c r="E101" s="100"/>
      <c r="F101" s="100"/>
      <c r="G101" s="100"/>
      <c r="H101" s="374">
        <v>48500000</v>
      </c>
      <c r="I101" s="374">
        <v>-48500000</v>
      </c>
      <c r="J101" s="340">
        <f>SUM(H101:I101)</f>
        <v>0</v>
      </c>
      <c r="K101" s="374"/>
      <c r="L101" s="374"/>
      <c r="M101" s="182"/>
    </row>
    <row r="102" spans="1:13" ht="18" x14ac:dyDescent="0.25">
      <c r="A102" s="173">
        <v>10</v>
      </c>
      <c r="B102" s="177" t="s">
        <v>262</v>
      </c>
      <c r="C102" s="177">
        <v>62</v>
      </c>
      <c r="D102" s="178" t="s">
        <v>916</v>
      </c>
      <c r="E102" s="100"/>
      <c r="F102" s="100"/>
      <c r="G102" s="100"/>
      <c r="H102" s="374">
        <v>28000000</v>
      </c>
      <c r="I102" s="374">
        <f>-28000000+1717804</f>
        <v>-26282196</v>
      </c>
      <c r="J102" s="340">
        <f>SUM(H102:I102)</f>
        <v>1717804</v>
      </c>
      <c r="K102" s="652" t="s">
        <v>917</v>
      </c>
      <c r="L102" s="374">
        <v>1717804</v>
      </c>
      <c r="M102" s="182">
        <f>L102/J102</f>
        <v>1</v>
      </c>
    </row>
    <row r="103" spans="1:13" ht="18" x14ac:dyDescent="0.25">
      <c r="A103" s="173">
        <v>11</v>
      </c>
      <c r="B103" s="177" t="s">
        <v>262</v>
      </c>
      <c r="C103" s="177">
        <v>624</v>
      </c>
      <c r="D103" s="178" t="s">
        <v>918</v>
      </c>
      <c r="E103" s="100"/>
      <c r="F103" s="100"/>
      <c r="G103" s="100"/>
      <c r="H103" s="374">
        <v>12047244</v>
      </c>
      <c r="I103" s="374">
        <v>-12047244</v>
      </c>
      <c r="J103" s="340">
        <f>SUM(H103:I103)</f>
        <v>0</v>
      </c>
      <c r="K103" s="374"/>
      <c r="L103" s="374"/>
      <c r="M103" s="182"/>
    </row>
    <row r="104" spans="1:13" ht="18" x14ac:dyDescent="0.25">
      <c r="A104" s="173">
        <v>12</v>
      </c>
      <c r="B104" s="177" t="s">
        <v>262</v>
      </c>
      <c r="C104" s="177">
        <v>67</v>
      </c>
      <c r="D104" s="178" t="s">
        <v>511</v>
      </c>
      <c r="E104" s="100"/>
      <c r="F104" s="100"/>
      <c r="G104" s="100"/>
      <c r="H104" s="374">
        <v>24544658</v>
      </c>
      <c r="I104" s="374">
        <v>-24544658</v>
      </c>
      <c r="J104" s="340">
        <f>SUM(H104:I104)</f>
        <v>0</v>
      </c>
      <c r="K104" s="374"/>
      <c r="L104" s="374"/>
      <c r="M104" s="182"/>
    </row>
    <row r="105" spans="1:13" ht="18" x14ac:dyDescent="0.25">
      <c r="A105" s="173">
        <v>13</v>
      </c>
      <c r="B105" s="177" t="s">
        <v>262</v>
      </c>
      <c r="C105" s="241">
        <v>6</v>
      </c>
      <c r="D105" s="242" t="s">
        <v>919</v>
      </c>
      <c r="E105" s="240"/>
      <c r="F105" s="240"/>
      <c r="G105" s="240"/>
      <c r="H105" s="404">
        <f>SUM(H96:H104)</f>
        <v>162713820</v>
      </c>
      <c r="I105" s="404">
        <f>SUM(I96:I104)</f>
        <v>-160281286</v>
      </c>
      <c r="J105" s="404">
        <f>SUM(J96:J104)</f>
        <v>2432534</v>
      </c>
      <c r="K105" s="404"/>
      <c r="L105" s="404">
        <f>SUM(L96:L104)</f>
        <v>2432534</v>
      </c>
      <c r="M105" s="426">
        <f>L105/J105</f>
        <v>1</v>
      </c>
    </row>
    <row r="106" spans="1:13" ht="18" x14ac:dyDescent="0.25">
      <c r="A106" s="173">
        <v>14</v>
      </c>
      <c r="B106" s="177" t="s">
        <v>262</v>
      </c>
      <c r="C106" s="177">
        <v>336</v>
      </c>
      <c r="D106" s="489" t="s">
        <v>910</v>
      </c>
      <c r="E106" s="416"/>
      <c r="F106" s="416"/>
      <c r="G106" s="416"/>
      <c r="H106" s="490">
        <v>4556210</v>
      </c>
      <c r="I106" s="490">
        <v>-4556210</v>
      </c>
      <c r="J106" s="490"/>
      <c r="K106" s="490"/>
      <c r="L106" s="490"/>
      <c r="M106" s="182"/>
    </row>
    <row r="107" spans="1:13" ht="18" x14ac:dyDescent="0.25">
      <c r="A107" s="173">
        <v>15</v>
      </c>
      <c r="B107" s="177" t="s">
        <v>262</v>
      </c>
      <c r="C107" s="177">
        <v>61</v>
      </c>
      <c r="D107" s="178" t="s">
        <v>915</v>
      </c>
      <c r="E107" s="416"/>
      <c r="F107" s="416"/>
      <c r="G107" s="416"/>
      <c r="H107" s="490">
        <v>35196675</v>
      </c>
      <c r="I107" s="490">
        <v>-35196675</v>
      </c>
      <c r="J107" s="490"/>
      <c r="K107" s="490"/>
      <c r="L107" s="490"/>
      <c r="M107" s="182"/>
    </row>
    <row r="108" spans="1:13" ht="18" x14ac:dyDescent="0.25">
      <c r="A108" s="173">
        <v>16</v>
      </c>
      <c r="B108" s="177" t="s">
        <v>262</v>
      </c>
      <c r="C108" s="177">
        <v>67</v>
      </c>
      <c r="D108" s="178" t="s">
        <v>511</v>
      </c>
      <c r="E108" s="416"/>
      <c r="F108" s="416"/>
      <c r="G108" s="416"/>
      <c r="H108" s="490">
        <v>9503102</v>
      </c>
      <c r="I108" s="490">
        <v>-9503102</v>
      </c>
      <c r="J108" s="490"/>
      <c r="K108" s="490"/>
      <c r="L108" s="490"/>
      <c r="M108" s="182"/>
    </row>
    <row r="109" spans="1:13" ht="18" x14ac:dyDescent="0.25">
      <c r="A109" s="173">
        <v>17</v>
      </c>
      <c r="B109" s="241" t="s">
        <v>262</v>
      </c>
      <c r="C109" s="241">
        <v>6</v>
      </c>
      <c r="D109" s="242" t="s">
        <v>920</v>
      </c>
      <c r="E109" s="240"/>
      <c r="F109" s="240"/>
      <c r="G109" s="240"/>
      <c r="H109" s="404">
        <f>SUM(H106:H108)</f>
        <v>49255987</v>
      </c>
      <c r="I109" s="404">
        <f>SUM(I106:I108)</f>
        <v>-49255987</v>
      </c>
      <c r="J109" s="404"/>
      <c r="K109" s="404"/>
      <c r="L109" s="404"/>
      <c r="M109" s="426"/>
    </row>
    <row r="110" spans="1:13" ht="18" x14ac:dyDescent="0.25">
      <c r="A110" s="173">
        <v>18</v>
      </c>
      <c r="B110" s="177" t="s">
        <v>262</v>
      </c>
      <c r="C110" s="491">
        <v>713</v>
      </c>
      <c r="D110" s="350" t="s">
        <v>921</v>
      </c>
      <c r="E110" s="227"/>
      <c r="F110" s="227"/>
      <c r="G110" s="227"/>
      <c r="H110" s="490"/>
      <c r="I110" s="340">
        <f>J110-H110</f>
        <v>0</v>
      </c>
      <c r="J110" s="490"/>
      <c r="K110" s="490"/>
      <c r="L110" s="490"/>
      <c r="M110" s="182"/>
    </row>
    <row r="111" spans="1:13" ht="18" x14ac:dyDescent="0.25">
      <c r="A111" s="173">
        <v>19</v>
      </c>
      <c r="B111" s="177" t="s">
        <v>262</v>
      </c>
      <c r="C111" s="177">
        <v>714</v>
      </c>
      <c r="D111" s="28" t="s">
        <v>922</v>
      </c>
      <c r="E111" s="68"/>
      <c r="F111" s="68"/>
      <c r="G111" s="68"/>
      <c r="H111" s="492"/>
      <c r="I111" s="340">
        <f>J111-H111</f>
        <v>155127</v>
      </c>
      <c r="J111" s="492">
        <v>155127</v>
      </c>
      <c r="K111" s="788" t="s">
        <v>1367</v>
      </c>
      <c r="L111" s="492">
        <v>155127</v>
      </c>
      <c r="M111" s="182">
        <f>L111/J111</f>
        <v>1</v>
      </c>
    </row>
    <row r="112" spans="1:13" ht="18" x14ac:dyDescent="0.25">
      <c r="A112" s="173">
        <v>20</v>
      </c>
      <c r="B112" s="177" t="s">
        <v>262</v>
      </c>
      <c r="C112" s="177"/>
      <c r="D112" s="178" t="s">
        <v>902</v>
      </c>
      <c r="E112" s="100"/>
      <c r="F112" s="100"/>
      <c r="G112" s="100"/>
      <c r="H112" s="492"/>
      <c r="I112" s="340">
        <f>J112-H112</f>
        <v>0</v>
      </c>
      <c r="J112" s="492"/>
      <c r="K112" s="789"/>
      <c r="L112" s="492"/>
      <c r="M112" s="182"/>
    </row>
    <row r="113" spans="1:13" ht="18" x14ac:dyDescent="0.25">
      <c r="A113" s="173">
        <v>21</v>
      </c>
      <c r="B113" s="177" t="s">
        <v>262</v>
      </c>
      <c r="C113" s="177">
        <v>743</v>
      </c>
      <c r="D113" s="178" t="s">
        <v>513</v>
      </c>
      <c r="E113" s="100"/>
      <c r="F113" s="100"/>
      <c r="G113" s="100"/>
      <c r="H113" s="374"/>
      <c r="I113" s="340">
        <f>J113-H113</f>
        <v>41884</v>
      </c>
      <c r="J113" s="374">
        <v>41884</v>
      </c>
      <c r="K113" s="790"/>
      <c r="L113" s="374">
        <v>41884</v>
      </c>
      <c r="M113" s="182">
        <f>L113/J113</f>
        <v>1</v>
      </c>
    </row>
    <row r="114" spans="1:13" ht="18" x14ac:dyDescent="0.25">
      <c r="A114" s="173">
        <v>22</v>
      </c>
      <c r="B114" s="229" t="s">
        <v>262</v>
      </c>
      <c r="C114" s="29">
        <v>6</v>
      </c>
      <c r="D114" s="26" t="s">
        <v>605</v>
      </c>
      <c r="E114" s="14"/>
      <c r="F114" s="18"/>
      <c r="H114" s="345">
        <f>SUM(H111:H113)</f>
        <v>0</v>
      </c>
      <c r="I114" s="345">
        <f>SUM(I111:I113)</f>
        <v>197011</v>
      </c>
      <c r="J114" s="493">
        <f>SUM(J110:J113)</f>
        <v>197011</v>
      </c>
      <c r="K114" s="345"/>
      <c r="L114" s="345">
        <f>SUM(L111:L113)</f>
        <v>197011</v>
      </c>
      <c r="M114" s="426">
        <f>L114/J114</f>
        <v>1</v>
      </c>
    </row>
    <row r="115" spans="1:13" x14ac:dyDescent="0.2">
      <c r="A115" s="729">
        <v>23</v>
      </c>
      <c r="B115" s="733" t="s">
        <v>22</v>
      </c>
      <c r="C115" s="734"/>
      <c r="D115" s="735"/>
      <c r="E115" s="742">
        <f>SUM(E89)</f>
        <v>0</v>
      </c>
      <c r="F115" s="18"/>
      <c r="H115" s="741">
        <f>H105+H109+H94+H95+H114</f>
        <v>211969807</v>
      </c>
      <c r="I115" s="741">
        <f>I105+I109+I94+I95+I114</f>
        <v>-205379977</v>
      </c>
      <c r="J115" s="741">
        <f>J105+J109+J94+J95+J114</f>
        <v>6589830</v>
      </c>
      <c r="K115" s="743"/>
      <c r="L115" s="743">
        <f>L94+L95+L99+L105+L114</f>
        <v>6589830</v>
      </c>
      <c r="M115" s="714">
        <f>L115/J115</f>
        <v>1</v>
      </c>
    </row>
    <row r="116" spans="1:13" x14ac:dyDescent="0.2">
      <c r="A116" s="730"/>
      <c r="B116" s="736"/>
      <c r="C116" s="737"/>
      <c r="D116" s="738"/>
      <c r="E116" s="742"/>
      <c r="F116" s="18"/>
      <c r="H116" s="741"/>
      <c r="I116" s="741"/>
      <c r="J116" s="741"/>
      <c r="K116" s="744"/>
      <c r="L116" s="744"/>
      <c r="M116" s="715"/>
    </row>
    <row r="117" spans="1:13" ht="18" x14ac:dyDescent="0.2">
      <c r="A117" s="243"/>
      <c r="B117" s="67"/>
      <c r="C117" s="42"/>
      <c r="D117" s="43"/>
      <c r="E117" s="51"/>
      <c r="F117" s="36"/>
      <c r="G117" s="45"/>
      <c r="H117" s="375"/>
      <c r="I117" s="375"/>
      <c r="J117" s="375"/>
      <c r="K117" s="375"/>
      <c r="L117" s="375"/>
    </row>
    <row r="118" spans="1:13" ht="18" x14ac:dyDescent="0.2">
      <c r="A118" s="243"/>
      <c r="B118" s="67"/>
      <c r="C118" s="42"/>
      <c r="D118" s="43"/>
      <c r="E118" s="51"/>
      <c r="F118" s="36"/>
      <c r="G118" s="45"/>
      <c r="H118" s="375"/>
      <c r="I118" s="375"/>
      <c r="J118" s="375"/>
      <c r="K118" s="375"/>
      <c r="L118" s="375"/>
    </row>
    <row r="119" spans="1:13" ht="18" x14ac:dyDescent="0.25">
      <c r="A119" s="243"/>
      <c r="B119" s="67"/>
      <c r="C119" s="42"/>
      <c r="D119" s="19" t="s">
        <v>780</v>
      </c>
      <c r="E119" s="21"/>
      <c r="F119" s="18" t="s">
        <v>711</v>
      </c>
      <c r="H119" s="371"/>
      <c r="I119" s="371"/>
      <c r="J119" s="371"/>
      <c r="K119" s="371"/>
      <c r="L119" s="371"/>
    </row>
    <row r="120" spans="1:13" ht="18" x14ac:dyDescent="0.25">
      <c r="A120" s="243"/>
      <c r="B120" s="67"/>
      <c r="C120" s="42"/>
      <c r="D120" s="19" t="s">
        <v>923</v>
      </c>
      <c r="E120" s="21"/>
      <c r="F120" s="18"/>
      <c r="H120" s="371"/>
      <c r="I120" s="371"/>
      <c r="J120" s="371"/>
      <c r="K120" s="371"/>
      <c r="L120" s="371"/>
    </row>
    <row r="121" spans="1:13" ht="18" x14ac:dyDescent="0.2">
      <c r="A121" s="243"/>
      <c r="B121" s="67"/>
      <c r="C121" s="42"/>
      <c r="D121" s="43"/>
      <c r="E121" s="51"/>
      <c r="F121" s="36"/>
      <c r="G121" s="45"/>
      <c r="H121" s="375"/>
      <c r="I121" s="375"/>
      <c r="J121" s="375"/>
      <c r="K121" s="375"/>
      <c r="L121" s="375"/>
    </row>
    <row r="122" spans="1:13" ht="18" x14ac:dyDescent="0.25">
      <c r="A122" s="729" t="s">
        <v>503</v>
      </c>
      <c r="B122" s="662" t="s">
        <v>1</v>
      </c>
      <c r="C122" s="662"/>
      <c r="D122" s="13" t="s">
        <v>266</v>
      </c>
      <c r="E122" s="24" t="s">
        <v>3</v>
      </c>
      <c r="F122" s="18">
        <v>511112</v>
      </c>
      <c r="H122" s="340" t="s">
        <v>3</v>
      </c>
      <c r="I122" s="340" t="s">
        <v>5</v>
      </c>
      <c r="J122" s="340" t="s">
        <v>6</v>
      </c>
      <c r="K122" s="340" t="s">
        <v>7</v>
      </c>
      <c r="L122" s="478" t="s">
        <v>8</v>
      </c>
      <c r="M122" s="608" t="s">
        <v>9</v>
      </c>
    </row>
    <row r="123" spans="1:13" ht="18" x14ac:dyDescent="0.25">
      <c r="A123" s="784"/>
      <c r="B123" s="659" t="s">
        <v>15</v>
      </c>
      <c r="C123" s="659"/>
      <c r="D123" s="238" t="s">
        <v>119</v>
      </c>
      <c r="E123" s="409" t="s">
        <v>604</v>
      </c>
      <c r="F123" s="18"/>
      <c r="H123" s="494" t="s">
        <v>873</v>
      </c>
      <c r="I123" s="340" t="s">
        <v>874</v>
      </c>
      <c r="J123" s="340" t="s">
        <v>875</v>
      </c>
      <c r="K123" s="340" t="s">
        <v>876</v>
      </c>
      <c r="L123" s="479" t="s">
        <v>877</v>
      </c>
      <c r="M123" s="613" t="s">
        <v>1093</v>
      </c>
    </row>
    <row r="124" spans="1:13" ht="18" x14ac:dyDescent="0.2">
      <c r="A124" s="495">
        <v>1</v>
      </c>
      <c r="B124" s="496" t="s">
        <v>262</v>
      </c>
      <c r="C124" s="497">
        <v>355</v>
      </c>
      <c r="D124" s="498" t="s">
        <v>744</v>
      </c>
      <c r="E124" s="499"/>
      <c r="F124" s="497"/>
      <c r="G124" s="500"/>
      <c r="H124" s="501"/>
      <c r="I124" s="501">
        <v>1085</v>
      </c>
      <c r="J124" s="501">
        <f>SUM(H124:I124)</f>
        <v>1085</v>
      </c>
      <c r="K124" s="499" t="s">
        <v>924</v>
      </c>
      <c r="L124" s="501">
        <v>1085</v>
      </c>
      <c r="M124" s="182">
        <f>L124/J124</f>
        <v>1</v>
      </c>
    </row>
    <row r="125" spans="1:13" ht="18" x14ac:dyDescent="0.2">
      <c r="A125" s="495">
        <v>2</v>
      </c>
      <c r="B125" s="496" t="s">
        <v>262</v>
      </c>
      <c r="C125" s="497">
        <v>501</v>
      </c>
      <c r="D125" s="498" t="s">
        <v>925</v>
      </c>
      <c r="E125" s="499"/>
      <c r="F125" s="497"/>
      <c r="G125" s="500"/>
      <c r="H125" s="501"/>
      <c r="I125" s="501">
        <v>477520</v>
      </c>
      <c r="J125" s="501">
        <f>SUM(H125:I125)</f>
        <v>477520</v>
      </c>
      <c r="K125" s="499" t="s">
        <v>926</v>
      </c>
      <c r="L125" s="501">
        <v>477520</v>
      </c>
      <c r="M125" s="182">
        <f>L125/J125</f>
        <v>1</v>
      </c>
    </row>
    <row r="126" spans="1:13" ht="18" x14ac:dyDescent="0.2">
      <c r="A126" s="495">
        <v>3</v>
      </c>
      <c r="B126" s="502"/>
      <c r="C126" s="503">
        <v>914</v>
      </c>
      <c r="D126" s="504" t="s">
        <v>927</v>
      </c>
      <c r="E126" s="505"/>
      <c r="F126" s="503"/>
      <c r="G126" s="506"/>
      <c r="H126" s="507"/>
      <c r="I126" s="501">
        <v>5375817</v>
      </c>
      <c r="J126" s="501">
        <f>SUM(H126:I126)</f>
        <v>5375817</v>
      </c>
      <c r="K126" s="508" t="s">
        <v>928</v>
      </c>
      <c r="L126" s="501">
        <v>5375817</v>
      </c>
      <c r="M126" s="182">
        <f>L126/J126</f>
        <v>1</v>
      </c>
    </row>
    <row r="127" spans="1:13" ht="18" x14ac:dyDescent="0.2">
      <c r="A127" s="495">
        <v>4</v>
      </c>
      <c r="B127" s="229"/>
      <c r="C127" s="109"/>
      <c r="D127" s="408" t="s">
        <v>22</v>
      </c>
      <c r="E127" s="509"/>
      <c r="F127" s="510"/>
      <c r="G127" s="183"/>
      <c r="H127" s="470"/>
      <c r="I127" s="511">
        <f>SUM(I124:I126)</f>
        <v>5854422</v>
      </c>
      <c r="J127" s="470">
        <f>SUM(J124:J126)</f>
        <v>5854422</v>
      </c>
      <c r="K127" s="470"/>
      <c r="L127" s="470">
        <f>SUM(L124:L126)</f>
        <v>5854422</v>
      </c>
      <c r="M127" s="426">
        <f>L127/J127</f>
        <v>1</v>
      </c>
    </row>
    <row r="128" spans="1:13" ht="18" x14ac:dyDescent="0.2">
      <c r="A128" s="243"/>
      <c r="B128" s="67"/>
      <c r="C128" s="42"/>
      <c r="D128" s="512"/>
      <c r="E128" s="513"/>
      <c r="F128" s="389"/>
      <c r="G128" s="45"/>
      <c r="H128" s="375"/>
      <c r="I128" s="375"/>
      <c r="J128" s="375"/>
      <c r="K128" s="375"/>
      <c r="L128" s="375"/>
    </row>
    <row r="129" spans="1:13" ht="18" x14ac:dyDescent="0.2">
      <c r="A129" s="243"/>
      <c r="B129" s="67"/>
      <c r="C129" s="42"/>
      <c r="D129" s="43"/>
      <c r="E129" s="51"/>
      <c r="F129" s="36"/>
      <c r="G129" s="45"/>
      <c r="H129" s="375"/>
      <c r="I129" s="375"/>
      <c r="J129" s="375"/>
      <c r="K129" s="375"/>
      <c r="L129" s="375"/>
    </row>
    <row r="130" spans="1:13" ht="18" x14ac:dyDescent="0.2">
      <c r="A130" s="243"/>
      <c r="B130" s="67"/>
      <c r="C130" s="42"/>
      <c r="D130" s="43"/>
      <c r="E130" s="51"/>
      <c r="F130" s="36"/>
      <c r="G130" s="45"/>
      <c r="H130" s="375"/>
      <c r="I130" s="375"/>
      <c r="J130" s="375"/>
      <c r="K130" s="375"/>
      <c r="L130" s="375"/>
    </row>
    <row r="131" spans="1:13" ht="18" x14ac:dyDescent="0.2">
      <c r="A131" s="243"/>
      <c r="B131" s="67"/>
      <c r="C131" s="514"/>
      <c r="D131" s="19" t="s">
        <v>606</v>
      </c>
      <c r="E131" s="51"/>
      <c r="F131" s="36"/>
      <c r="G131" s="45"/>
      <c r="H131" s="375"/>
      <c r="I131" s="375"/>
      <c r="J131" s="375"/>
      <c r="K131" s="375"/>
      <c r="L131" s="375"/>
    </row>
    <row r="132" spans="1:13" ht="18" x14ac:dyDescent="0.2">
      <c r="A132" s="243"/>
      <c r="B132" s="67"/>
      <c r="C132" s="42"/>
      <c r="D132" s="19" t="s">
        <v>929</v>
      </c>
      <c r="E132" s="51"/>
      <c r="F132" s="36"/>
      <c r="G132" s="45"/>
      <c r="H132" s="375"/>
      <c r="I132" s="375"/>
      <c r="J132" s="375"/>
      <c r="K132" s="375"/>
      <c r="L132" s="375"/>
    </row>
    <row r="133" spans="1:13" ht="18" x14ac:dyDescent="0.25">
      <c r="A133" s="729" t="s">
        <v>503</v>
      </c>
      <c r="B133" s="662" t="s">
        <v>1</v>
      </c>
      <c r="C133" s="662"/>
      <c r="D133" s="13" t="s">
        <v>266</v>
      </c>
      <c r="E133" s="24" t="s">
        <v>3</v>
      </c>
      <c r="F133" s="18">
        <v>511112</v>
      </c>
      <c r="H133" s="340" t="s">
        <v>3</v>
      </c>
      <c r="I133" s="340" t="s">
        <v>5</v>
      </c>
      <c r="J133" s="340" t="s">
        <v>6</v>
      </c>
      <c r="K133" s="340" t="s">
        <v>7</v>
      </c>
      <c r="L133" s="515" t="s">
        <v>8</v>
      </c>
      <c r="M133" s="608" t="s">
        <v>9</v>
      </c>
    </row>
    <row r="134" spans="1:13" ht="18" x14ac:dyDescent="0.25">
      <c r="A134" s="784"/>
      <c r="B134" s="659" t="s">
        <v>15</v>
      </c>
      <c r="C134" s="659"/>
      <c r="D134" s="238" t="s">
        <v>119</v>
      </c>
      <c r="E134" s="409" t="s">
        <v>604</v>
      </c>
      <c r="F134" s="18"/>
      <c r="H134" s="494" t="s">
        <v>873</v>
      </c>
      <c r="I134" s="340" t="s">
        <v>874</v>
      </c>
      <c r="J134" s="340" t="s">
        <v>875</v>
      </c>
      <c r="K134" s="340" t="s">
        <v>876</v>
      </c>
      <c r="L134" s="479" t="s">
        <v>877</v>
      </c>
      <c r="M134" s="613" t="s">
        <v>1093</v>
      </c>
    </row>
    <row r="135" spans="1:13" ht="18" x14ac:dyDescent="0.25">
      <c r="A135" s="495">
        <v>1</v>
      </c>
      <c r="B135" s="230"/>
      <c r="C135" s="497">
        <v>355</v>
      </c>
      <c r="D135" s="516" t="s">
        <v>21</v>
      </c>
      <c r="E135" s="409"/>
      <c r="F135" s="18"/>
      <c r="H135" s="494"/>
      <c r="I135" s="340">
        <v>75</v>
      </c>
      <c r="J135" s="340">
        <v>75</v>
      </c>
      <c r="K135" s="340"/>
      <c r="L135" s="494">
        <v>75</v>
      </c>
      <c r="M135" s="182">
        <f>L135/J135</f>
        <v>1</v>
      </c>
    </row>
    <row r="136" spans="1:13" ht="18" x14ac:dyDescent="0.25">
      <c r="A136" s="495">
        <v>2</v>
      </c>
      <c r="B136" s="230"/>
      <c r="C136" s="497">
        <v>501</v>
      </c>
      <c r="D136" s="516" t="s">
        <v>930</v>
      </c>
      <c r="E136" s="409"/>
      <c r="F136" s="18"/>
      <c r="H136" s="494"/>
      <c r="I136" s="340">
        <v>10125</v>
      </c>
      <c r="J136" s="340">
        <v>10125</v>
      </c>
      <c r="K136" s="340"/>
      <c r="L136" s="494">
        <v>10125</v>
      </c>
      <c r="M136" s="182">
        <f>L136/J136</f>
        <v>1</v>
      </c>
    </row>
    <row r="137" spans="1:13" ht="18" x14ac:dyDescent="0.2">
      <c r="A137" s="495">
        <v>3</v>
      </c>
      <c r="B137" s="68" t="s">
        <v>262</v>
      </c>
      <c r="C137" s="59">
        <v>502</v>
      </c>
      <c r="D137" s="517" t="s">
        <v>931</v>
      </c>
      <c r="E137" s="518"/>
      <c r="F137" s="59"/>
      <c r="G137" s="380"/>
      <c r="H137" s="519"/>
      <c r="I137" s="519"/>
      <c r="J137" s="519"/>
      <c r="K137" s="519"/>
      <c r="L137" s="519"/>
      <c r="M137" s="182"/>
    </row>
    <row r="138" spans="1:13" ht="18" x14ac:dyDescent="0.2">
      <c r="A138" s="495">
        <v>4</v>
      </c>
      <c r="B138" s="68" t="s">
        <v>262</v>
      </c>
      <c r="C138" s="175">
        <v>914</v>
      </c>
      <c r="D138" s="520" t="s">
        <v>932</v>
      </c>
      <c r="E138" s="521"/>
      <c r="F138" s="522"/>
      <c r="G138" s="523"/>
      <c r="H138" s="524">
        <v>4494405</v>
      </c>
      <c r="I138" s="524">
        <v>-1580567</v>
      </c>
      <c r="J138" s="524">
        <v>2913838</v>
      </c>
      <c r="K138" s="525" t="s">
        <v>933</v>
      </c>
      <c r="L138" s="524">
        <v>2913838</v>
      </c>
      <c r="M138" s="182">
        <f>L138/J138</f>
        <v>1</v>
      </c>
    </row>
    <row r="139" spans="1:13" ht="18" x14ac:dyDescent="0.25">
      <c r="A139" s="495">
        <v>5</v>
      </c>
      <c r="B139" s="785" t="s">
        <v>934</v>
      </c>
      <c r="C139" s="786"/>
      <c r="D139" s="787"/>
      <c r="E139" s="526"/>
      <c r="F139" s="109"/>
      <c r="G139" s="183"/>
      <c r="H139" s="527">
        <f>SUM(H138)</f>
        <v>4494405</v>
      </c>
      <c r="I139" s="527">
        <f>SUM(I135:I138)</f>
        <v>-1570367</v>
      </c>
      <c r="J139" s="527">
        <f>SUM(J135:J138)</f>
        <v>2924038</v>
      </c>
      <c r="K139" s="527">
        <f>SUM(K135:K138)</f>
        <v>0</v>
      </c>
      <c r="L139" s="527">
        <f>SUM(L135:L138)</f>
        <v>2924038</v>
      </c>
      <c r="M139" s="426">
        <f>L139/J139</f>
        <v>1</v>
      </c>
    </row>
    <row r="140" spans="1:13" ht="18" x14ac:dyDescent="0.25">
      <c r="A140" s="157"/>
      <c r="B140" s="67"/>
      <c r="C140" s="379"/>
      <c r="D140" s="43"/>
      <c r="E140" s="44"/>
      <c r="F140" s="36"/>
      <c r="G140" s="45"/>
      <c r="H140" s="370"/>
      <c r="I140" s="370"/>
      <c r="J140" s="370"/>
      <c r="K140" s="370"/>
      <c r="L140" s="370"/>
    </row>
    <row r="141" spans="1:13" ht="18" x14ac:dyDescent="0.25">
      <c r="A141" s="157"/>
      <c r="B141" s="67"/>
      <c r="C141" s="18"/>
      <c r="D141" s="19" t="s">
        <v>64</v>
      </c>
      <c r="E141" s="21"/>
      <c r="F141" s="18"/>
      <c r="H141" s="371"/>
      <c r="I141" s="371"/>
      <c r="J141" s="371"/>
      <c r="K141" s="371"/>
      <c r="L141" s="371"/>
    </row>
    <row r="142" spans="1:13" ht="18" x14ac:dyDescent="0.25">
      <c r="A142" s="237"/>
      <c r="B142" s="67"/>
      <c r="C142" s="18"/>
      <c r="D142" s="19" t="s">
        <v>65</v>
      </c>
      <c r="E142" s="21"/>
      <c r="F142" s="18"/>
      <c r="H142" s="371"/>
      <c r="I142" s="371"/>
      <c r="J142" s="371"/>
      <c r="K142" s="371"/>
      <c r="L142" s="371"/>
    </row>
    <row r="143" spans="1:13" ht="18" x14ac:dyDescent="0.25">
      <c r="A143" s="237"/>
      <c r="B143" s="67"/>
      <c r="C143" s="18"/>
      <c r="D143" s="19"/>
      <c r="E143" s="22"/>
      <c r="F143" s="18">
        <v>583119</v>
      </c>
      <c r="H143" s="373"/>
      <c r="I143" s="373"/>
      <c r="J143" s="373"/>
      <c r="K143" s="373"/>
      <c r="L143" s="373"/>
    </row>
    <row r="144" spans="1:13" ht="18" x14ac:dyDescent="0.25">
      <c r="A144" s="729" t="s">
        <v>503</v>
      </c>
      <c r="B144" s="662" t="s">
        <v>1</v>
      </c>
      <c r="C144" s="662"/>
      <c r="D144" s="13" t="s">
        <v>266</v>
      </c>
      <c r="E144" s="24" t="s">
        <v>3</v>
      </c>
      <c r="F144" s="18">
        <v>511112</v>
      </c>
      <c r="H144" s="340" t="s">
        <v>3</v>
      </c>
      <c r="I144" s="340" t="s">
        <v>5</v>
      </c>
      <c r="J144" s="340" t="s">
        <v>6</v>
      </c>
      <c r="K144" s="340" t="s">
        <v>7</v>
      </c>
      <c r="L144" s="478" t="s">
        <v>8</v>
      </c>
      <c r="M144" s="608" t="s">
        <v>9</v>
      </c>
    </row>
    <row r="145" spans="1:13" ht="18" x14ac:dyDescent="0.25">
      <c r="A145" s="730"/>
      <c r="B145" s="662" t="s">
        <v>15</v>
      </c>
      <c r="C145" s="662"/>
      <c r="D145" s="13" t="s">
        <v>119</v>
      </c>
      <c r="E145" s="24" t="s">
        <v>604</v>
      </c>
      <c r="F145" s="18"/>
      <c r="H145" s="340" t="s">
        <v>873</v>
      </c>
      <c r="I145" s="340" t="s">
        <v>874</v>
      </c>
      <c r="J145" s="340" t="s">
        <v>875</v>
      </c>
      <c r="K145" s="340" t="s">
        <v>876</v>
      </c>
      <c r="L145" s="479" t="s">
        <v>877</v>
      </c>
      <c r="M145" s="613" t="s">
        <v>1093</v>
      </c>
    </row>
    <row r="146" spans="1:13" ht="18" x14ac:dyDescent="0.25">
      <c r="A146" s="173">
        <v>1</v>
      </c>
      <c r="B146" s="23" t="s">
        <v>262</v>
      </c>
      <c r="C146" s="23">
        <v>913</v>
      </c>
      <c r="D146" s="11" t="s">
        <v>935</v>
      </c>
      <c r="E146" s="24"/>
      <c r="F146" s="18"/>
      <c r="H146" s="340"/>
      <c r="I146" s="340"/>
      <c r="J146" s="340"/>
      <c r="K146" s="340"/>
      <c r="L146" s="340"/>
      <c r="M146" s="182"/>
    </row>
    <row r="147" spans="1:13" ht="18" x14ac:dyDescent="0.25">
      <c r="A147" s="236">
        <v>2</v>
      </c>
      <c r="B147" s="68" t="s">
        <v>262</v>
      </c>
      <c r="C147" s="23">
        <v>915</v>
      </c>
      <c r="D147" s="11" t="s">
        <v>66</v>
      </c>
      <c r="E147" s="382">
        <v>27398720</v>
      </c>
      <c r="F147" s="18"/>
      <c r="H147" s="383">
        <v>2362721</v>
      </c>
      <c r="I147" s="383"/>
      <c r="J147" s="383">
        <f>SUM(H147:I147)</f>
        <v>2362721</v>
      </c>
      <c r="K147" s="383"/>
      <c r="L147" s="383">
        <v>2362721</v>
      </c>
      <c r="M147" s="182">
        <f>L147/J147</f>
        <v>1</v>
      </c>
    </row>
    <row r="148" spans="1:13" ht="18" x14ac:dyDescent="0.25">
      <c r="A148" s="236">
        <v>3</v>
      </c>
      <c r="B148" s="68" t="s">
        <v>262</v>
      </c>
      <c r="C148" s="23">
        <v>915</v>
      </c>
      <c r="D148" s="11" t="s">
        <v>712</v>
      </c>
      <c r="E148" s="382">
        <v>19052800</v>
      </c>
      <c r="F148" s="18"/>
      <c r="H148" s="383">
        <v>49579914</v>
      </c>
      <c r="I148" s="383">
        <f>J148-H148</f>
        <v>-1317814</v>
      </c>
      <c r="J148" s="383">
        <v>48262100</v>
      </c>
      <c r="K148" s="528" t="s">
        <v>936</v>
      </c>
      <c r="L148" s="383">
        <v>48262100</v>
      </c>
      <c r="M148" s="182">
        <f>L148/J148</f>
        <v>1</v>
      </c>
    </row>
    <row r="149" spans="1:13" ht="18" x14ac:dyDescent="0.25">
      <c r="A149" s="236">
        <v>4</v>
      </c>
      <c r="B149" s="68" t="s">
        <v>262</v>
      </c>
      <c r="C149" s="29">
        <v>9</v>
      </c>
      <c r="D149" s="26" t="s">
        <v>514</v>
      </c>
      <c r="E149" s="245">
        <f>SUM(E147:E148)</f>
        <v>46451520</v>
      </c>
      <c r="F149" s="18"/>
      <c r="H149" s="384">
        <f>SUM(H147:H148)</f>
        <v>51942635</v>
      </c>
      <c r="I149" s="384">
        <f>SUM(I147:I148)</f>
        <v>-1317814</v>
      </c>
      <c r="J149" s="384">
        <f>SUM(J147:J148)</f>
        <v>50624821</v>
      </c>
      <c r="K149" s="384"/>
      <c r="L149" s="384">
        <f>SUM(L147:L148)</f>
        <v>50624821</v>
      </c>
      <c r="M149" s="426">
        <f>L149/J149</f>
        <v>1</v>
      </c>
    </row>
    <row r="150" spans="1:13" ht="18" x14ac:dyDescent="0.2">
      <c r="A150" s="751">
        <v>5</v>
      </c>
      <c r="B150" s="733" t="s">
        <v>22</v>
      </c>
      <c r="C150" s="734"/>
      <c r="D150" s="735"/>
      <c r="E150" s="739">
        <f>SUM(E147:G148)</f>
        <v>46451520</v>
      </c>
      <c r="F150" s="18"/>
      <c r="H150" s="723">
        <f>SUM(H149)</f>
        <v>51942635</v>
      </c>
      <c r="I150" s="743">
        <f>I149</f>
        <v>-1317814</v>
      </c>
      <c r="J150" s="743">
        <f>J149</f>
        <v>50624821</v>
      </c>
      <c r="K150" s="468"/>
      <c r="L150" s="743">
        <f>L149</f>
        <v>50624821</v>
      </c>
      <c r="M150" s="714">
        <f>L150/J150</f>
        <v>1</v>
      </c>
    </row>
    <row r="151" spans="1:13" ht="18" x14ac:dyDescent="0.2">
      <c r="A151" s="751"/>
      <c r="B151" s="736"/>
      <c r="C151" s="737"/>
      <c r="D151" s="738"/>
      <c r="E151" s="740"/>
      <c r="F151" s="18"/>
      <c r="H151" s="724"/>
      <c r="I151" s="744"/>
      <c r="J151" s="744"/>
      <c r="K151" s="469"/>
      <c r="L151" s="744"/>
      <c r="M151" s="715"/>
    </row>
    <row r="152" spans="1:13" ht="18" x14ac:dyDescent="0.2">
      <c r="A152" s="237"/>
      <c r="B152" s="67"/>
      <c r="C152" s="42"/>
      <c r="D152" s="43"/>
      <c r="E152" s="51"/>
      <c r="F152" s="36"/>
      <c r="G152" s="45"/>
      <c r="H152" s="375"/>
      <c r="I152" s="375"/>
      <c r="J152" s="375"/>
      <c r="K152" s="375"/>
      <c r="L152" s="375"/>
    </row>
    <row r="153" spans="1:13" ht="18" x14ac:dyDescent="0.25">
      <c r="A153" s="157"/>
      <c r="B153" s="67"/>
      <c r="C153" s="18"/>
      <c r="D153" s="19" t="s">
        <v>96</v>
      </c>
      <c r="E153" s="21"/>
      <c r="F153" s="18"/>
      <c r="H153" s="371"/>
      <c r="I153" s="371"/>
      <c r="J153" s="371"/>
      <c r="K153" s="371"/>
      <c r="L153" s="371"/>
    </row>
    <row r="154" spans="1:13" ht="18" x14ac:dyDescent="0.25">
      <c r="A154" s="237"/>
      <c r="B154" s="67"/>
      <c r="C154" s="18"/>
      <c r="D154" s="19" t="s">
        <v>97</v>
      </c>
      <c r="E154" s="21"/>
      <c r="F154" s="18"/>
      <c r="H154" s="371"/>
      <c r="I154" s="371"/>
      <c r="J154" s="371"/>
      <c r="K154" s="371"/>
      <c r="L154" s="371"/>
    </row>
    <row r="155" spans="1:13" ht="18" x14ac:dyDescent="0.25">
      <c r="A155" s="237"/>
      <c r="B155" s="67"/>
      <c r="C155" s="18"/>
      <c r="D155" s="19"/>
      <c r="E155" s="22"/>
      <c r="F155" s="18">
        <v>511116</v>
      </c>
      <c r="H155" s="373"/>
      <c r="I155" s="373"/>
      <c r="J155" s="373"/>
      <c r="K155" s="373"/>
      <c r="L155" s="373"/>
    </row>
    <row r="156" spans="1:13" ht="18" x14ac:dyDescent="0.25">
      <c r="A156" s="729" t="s">
        <v>503</v>
      </c>
      <c r="B156" s="662" t="s">
        <v>1</v>
      </c>
      <c r="C156" s="662"/>
      <c r="D156" s="13" t="s">
        <v>266</v>
      </c>
      <c r="E156" s="24" t="s">
        <v>3</v>
      </c>
      <c r="F156" s="18">
        <v>511112</v>
      </c>
      <c r="H156" s="340" t="s">
        <v>3</v>
      </c>
      <c r="I156" s="340" t="s">
        <v>5</v>
      </c>
      <c r="J156" s="340" t="s">
        <v>6</v>
      </c>
      <c r="K156" s="340" t="s">
        <v>7</v>
      </c>
      <c r="L156" s="515" t="s">
        <v>8</v>
      </c>
      <c r="M156" s="608" t="s">
        <v>9</v>
      </c>
    </row>
    <row r="157" spans="1:13" ht="18" x14ac:dyDescent="0.25">
      <c r="A157" s="730"/>
      <c r="B157" s="662" t="s">
        <v>15</v>
      </c>
      <c r="C157" s="662"/>
      <c r="D157" s="13" t="s">
        <v>119</v>
      </c>
      <c r="E157" s="24" t="s">
        <v>604</v>
      </c>
      <c r="F157" s="18"/>
      <c r="H157" s="340" t="s">
        <v>873</v>
      </c>
      <c r="I157" s="340" t="s">
        <v>874</v>
      </c>
      <c r="J157" s="340" t="s">
        <v>875</v>
      </c>
      <c r="K157" s="340" t="s">
        <v>876</v>
      </c>
      <c r="L157" s="479" t="s">
        <v>877</v>
      </c>
      <c r="M157" s="609" t="s">
        <v>1093</v>
      </c>
    </row>
    <row r="158" spans="1:13" ht="18" x14ac:dyDescent="0.25">
      <c r="A158" s="236">
        <v>1</v>
      </c>
      <c r="B158" s="68" t="s">
        <v>262</v>
      </c>
      <c r="C158" s="23">
        <v>1101</v>
      </c>
      <c r="D158" s="8" t="s">
        <v>98</v>
      </c>
      <c r="E158" s="7">
        <v>1461000</v>
      </c>
      <c r="F158" s="18">
        <v>53111</v>
      </c>
      <c r="H158" s="374"/>
      <c r="I158" s="374"/>
      <c r="J158" s="374"/>
      <c r="K158" s="374"/>
      <c r="L158" s="374"/>
      <c r="M158" s="182"/>
    </row>
    <row r="159" spans="1:13" ht="18" x14ac:dyDescent="0.25">
      <c r="A159" s="236">
        <v>2</v>
      </c>
      <c r="B159" s="68" t="s">
        <v>262</v>
      </c>
      <c r="C159" s="29">
        <v>11</v>
      </c>
      <c r="D159" s="26" t="s">
        <v>27</v>
      </c>
      <c r="E159" s="39">
        <f>SUM(E158)</f>
        <v>1461000</v>
      </c>
      <c r="F159" s="18"/>
      <c r="H159" s="344">
        <f>SUM(H158)</f>
        <v>0</v>
      </c>
      <c r="I159" s="344"/>
      <c r="J159" s="344"/>
      <c r="K159" s="344"/>
      <c r="L159" s="344"/>
      <c r="M159" s="426"/>
    </row>
    <row r="160" spans="1:13" ht="18" x14ac:dyDescent="0.25">
      <c r="A160" s="236">
        <v>3</v>
      </c>
      <c r="B160" s="68" t="s">
        <v>262</v>
      </c>
      <c r="C160" s="23">
        <v>2</v>
      </c>
      <c r="D160" s="27" t="s">
        <v>515</v>
      </c>
      <c r="E160" s="7">
        <f>SUM(E159*0.135)</f>
        <v>197235</v>
      </c>
      <c r="F160" s="18"/>
      <c r="H160" s="374"/>
      <c r="I160" s="374"/>
      <c r="J160" s="374"/>
      <c r="K160" s="374"/>
      <c r="L160" s="374"/>
      <c r="M160" s="182"/>
    </row>
    <row r="161" spans="1:13" ht="18" x14ac:dyDescent="0.25">
      <c r="A161" s="236">
        <v>4</v>
      </c>
      <c r="B161" s="68" t="s">
        <v>262</v>
      </c>
      <c r="C161" s="29">
        <v>2</v>
      </c>
      <c r="D161" s="26" t="s">
        <v>516</v>
      </c>
      <c r="E161" s="14">
        <f>SUM(E160:E160)</f>
        <v>197235</v>
      </c>
      <c r="F161" s="18"/>
      <c r="H161" s="345">
        <f>SUM(H160:H160)</f>
        <v>0</v>
      </c>
      <c r="I161" s="345"/>
      <c r="J161" s="345"/>
      <c r="K161" s="345"/>
      <c r="L161" s="345"/>
      <c r="M161" s="426"/>
    </row>
    <row r="162" spans="1:13" ht="18" x14ac:dyDescent="0.2">
      <c r="A162" s="729">
        <v>5</v>
      </c>
      <c r="B162" s="733" t="s">
        <v>714</v>
      </c>
      <c r="C162" s="734"/>
      <c r="D162" s="735"/>
      <c r="E162" s="742" t="e">
        <f>SUM(#REF!,E161,E159)</f>
        <v>#REF!</v>
      </c>
      <c r="F162" s="18"/>
      <c r="H162" s="741">
        <f>SUM(H161,H159)</f>
        <v>0</v>
      </c>
      <c r="I162" s="475"/>
      <c r="J162" s="475"/>
      <c r="K162" s="475"/>
      <c r="L162" s="475"/>
      <c r="M162" s="426"/>
    </row>
    <row r="163" spans="1:13" ht="18" x14ac:dyDescent="0.2">
      <c r="A163" s="730"/>
      <c r="B163" s="736"/>
      <c r="C163" s="737"/>
      <c r="D163" s="738"/>
      <c r="E163" s="742"/>
      <c r="F163" s="18"/>
      <c r="H163" s="741"/>
      <c r="I163" s="475"/>
      <c r="J163" s="475"/>
      <c r="K163" s="475"/>
      <c r="L163" s="475"/>
      <c r="M163" s="426"/>
    </row>
    <row r="164" spans="1:13" ht="18" x14ac:dyDescent="0.2">
      <c r="A164" s="385"/>
      <c r="B164" s="67"/>
      <c r="C164" s="15"/>
      <c r="D164" s="43"/>
      <c r="E164" s="51"/>
      <c r="F164" s="18"/>
      <c r="H164" s="375"/>
      <c r="I164" s="375"/>
      <c r="J164" s="375"/>
      <c r="K164" s="375"/>
      <c r="L164" s="375"/>
    </row>
    <row r="165" spans="1:13" ht="18" x14ac:dyDescent="0.25">
      <c r="A165" s="237"/>
      <c r="B165" s="67"/>
      <c r="C165" s="18"/>
      <c r="D165" s="19" t="s">
        <v>99</v>
      </c>
      <c r="E165" s="21"/>
      <c r="F165" s="18"/>
      <c r="H165" s="371"/>
      <c r="I165" s="371"/>
      <c r="J165" s="371"/>
      <c r="K165" s="371"/>
      <c r="L165" s="371"/>
    </row>
    <row r="166" spans="1:13" ht="18" x14ac:dyDescent="0.25">
      <c r="A166" s="237"/>
      <c r="B166" s="67"/>
      <c r="C166" s="18"/>
      <c r="D166" s="19" t="s">
        <v>100</v>
      </c>
      <c r="E166" s="21"/>
      <c r="F166" s="18"/>
      <c r="H166" s="371"/>
      <c r="I166" s="371"/>
      <c r="J166" s="371"/>
      <c r="K166" s="371"/>
      <c r="L166" s="371"/>
    </row>
    <row r="167" spans="1:13" ht="18" x14ac:dyDescent="0.25">
      <c r="A167" s="237"/>
      <c r="B167" s="67"/>
      <c r="C167" s="18"/>
      <c r="D167" s="19"/>
      <c r="E167" s="22"/>
      <c r="F167" s="18">
        <v>511116</v>
      </c>
      <c r="H167" s="373"/>
      <c r="I167" s="373"/>
      <c r="J167" s="373"/>
      <c r="K167" s="373"/>
      <c r="L167" s="373"/>
    </row>
    <row r="168" spans="1:13" ht="18" x14ac:dyDescent="0.25">
      <c r="A168" s="729" t="s">
        <v>503</v>
      </c>
      <c r="B168" s="662" t="s">
        <v>1</v>
      </c>
      <c r="C168" s="662"/>
      <c r="D168" s="13" t="s">
        <v>266</v>
      </c>
      <c r="E168" s="24" t="s">
        <v>3</v>
      </c>
      <c r="F168" s="18">
        <v>511112</v>
      </c>
      <c r="H168" s="340" t="s">
        <v>3</v>
      </c>
      <c r="I168" s="340" t="s">
        <v>5</v>
      </c>
      <c r="J168" s="340" t="s">
        <v>6</v>
      </c>
      <c r="K168" s="340" t="s">
        <v>7</v>
      </c>
      <c r="L168" s="478" t="s">
        <v>8</v>
      </c>
      <c r="M168" s="608" t="s">
        <v>9</v>
      </c>
    </row>
    <row r="169" spans="1:13" ht="18" x14ac:dyDescent="0.25">
      <c r="A169" s="730"/>
      <c r="B169" s="662" t="s">
        <v>15</v>
      </c>
      <c r="C169" s="662"/>
      <c r="D169" s="13" t="s">
        <v>119</v>
      </c>
      <c r="E169" s="24" t="s">
        <v>604</v>
      </c>
      <c r="F169" s="18"/>
      <c r="H169" s="340" t="s">
        <v>873</v>
      </c>
      <c r="I169" s="340" t="s">
        <v>874</v>
      </c>
      <c r="J169" s="340" t="s">
        <v>875</v>
      </c>
      <c r="K169" s="340" t="s">
        <v>876</v>
      </c>
      <c r="L169" s="479" t="s">
        <v>877</v>
      </c>
      <c r="M169" s="613" t="s">
        <v>1093</v>
      </c>
    </row>
    <row r="170" spans="1:13" ht="18" x14ac:dyDescent="0.25">
      <c r="A170" s="236">
        <v>1</v>
      </c>
      <c r="B170" s="68" t="s">
        <v>262</v>
      </c>
      <c r="C170" s="23">
        <v>1101</v>
      </c>
      <c r="D170" s="8" t="s">
        <v>98</v>
      </c>
      <c r="E170" s="7">
        <v>1300000</v>
      </c>
      <c r="F170" s="18">
        <v>53111</v>
      </c>
      <c r="H170" s="374">
        <v>1279500</v>
      </c>
      <c r="I170" s="374">
        <f>J170-H170</f>
        <v>5176527</v>
      </c>
      <c r="J170" s="374">
        <v>6456027</v>
      </c>
      <c r="K170" s="55" t="s">
        <v>937</v>
      </c>
      <c r="L170" s="374">
        <v>6456027</v>
      </c>
      <c r="M170" s="182">
        <f>L170/J170</f>
        <v>1</v>
      </c>
    </row>
    <row r="171" spans="1:13" ht="18" x14ac:dyDescent="0.25">
      <c r="A171" s="236">
        <v>2</v>
      </c>
      <c r="B171" s="68" t="s">
        <v>262</v>
      </c>
      <c r="C171" s="23">
        <v>1107</v>
      </c>
      <c r="D171" s="8" t="s">
        <v>938</v>
      </c>
      <c r="E171" s="342"/>
      <c r="F171" s="18"/>
      <c r="H171" s="386"/>
      <c r="I171" s="374">
        <v>350000</v>
      </c>
      <c r="J171" s="386">
        <v>350000</v>
      </c>
      <c r="K171" s="386"/>
      <c r="L171" s="386">
        <f>SUM(J171:K171)</f>
        <v>350000</v>
      </c>
      <c r="M171" s="182">
        <f>L171/J171</f>
        <v>1</v>
      </c>
    </row>
    <row r="172" spans="1:13" ht="18" x14ac:dyDescent="0.25">
      <c r="A172" s="236">
        <v>3</v>
      </c>
      <c r="B172" s="68" t="s">
        <v>262</v>
      </c>
      <c r="C172" s="23">
        <v>1113</v>
      </c>
      <c r="D172" s="8" t="s">
        <v>939</v>
      </c>
      <c r="E172" s="342"/>
      <c r="F172" s="18"/>
      <c r="H172" s="386"/>
      <c r="I172" s="374">
        <f t="shared" ref="I172:I188" si="5">J172-H172</f>
        <v>0</v>
      </c>
      <c r="J172" s="386"/>
      <c r="K172" s="386"/>
      <c r="L172" s="386"/>
      <c r="M172" s="182"/>
    </row>
    <row r="173" spans="1:13" ht="18" x14ac:dyDescent="0.25">
      <c r="A173" s="236">
        <v>4</v>
      </c>
      <c r="B173" s="68" t="s">
        <v>262</v>
      </c>
      <c r="C173" s="29">
        <v>11</v>
      </c>
      <c r="D173" s="26" t="s">
        <v>27</v>
      </c>
      <c r="E173" s="39">
        <f>SUM(E170)</f>
        <v>1300000</v>
      </c>
      <c r="F173" s="18"/>
      <c r="H173" s="344">
        <f>SUM(H170)</f>
        <v>1279500</v>
      </c>
      <c r="I173" s="404">
        <f>SUM(I170:I172)</f>
        <v>5526527</v>
      </c>
      <c r="J173" s="344">
        <f>SUM(J170:J172)</f>
        <v>6806027</v>
      </c>
      <c r="K173" s="344"/>
      <c r="L173" s="344">
        <f>SUM(L170:L172)</f>
        <v>6806027</v>
      </c>
      <c r="M173" s="426">
        <f t="shared" ref="M173:M179" si="6">L173/J173</f>
        <v>1</v>
      </c>
    </row>
    <row r="174" spans="1:13" ht="18" x14ac:dyDescent="0.25">
      <c r="A174" s="529">
        <v>5</v>
      </c>
      <c r="B174" s="530" t="s">
        <v>262</v>
      </c>
      <c r="C174" s="357">
        <v>231</v>
      </c>
      <c r="D174" s="228" t="s">
        <v>940</v>
      </c>
      <c r="E174" s="531"/>
      <c r="F174" s="354"/>
      <c r="G174" s="355"/>
      <c r="H174" s="532">
        <v>124334</v>
      </c>
      <c r="I174" s="374">
        <f t="shared" si="5"/>
        <v>511254</v>
      </c>
      <c r="J174" s="532">
        <v>635588</v>
      </c>
      <c r="K174" s="55" t="s">
        <v>937</v>
      </c>
      <c r="L174" s="532">
        <v>635588</v>
      </c>
      <c r="M174" s="182">
        <f t="shared" si="6"/>
        <v>1</v>
      </c>
    </row>
    <row r="175" spans="1:13" ht="18" x14ac:dyDescent="0.25">
      <c r="A175" s="529">
        <v>6</v>
      </c>
      <c r="B175" s="530" t="s">
        <v>262</v>
      </c>
      <c r="C175" s="357">
        <v>233</v>
      </c>
      <c r="D175" s="228" t="s">
        <v>941</v>
      </c>
      <c r="E175" s="531"/>
      <c r="F175" s="354"/>
      <c r="G175" s="355"/>
      <c r="H175" s="532"/>
      <c r="I175" s="374">
        <f t="shared" si="5"/>
        <v>57797</v>
      </c>
      <c r="J175" s="532">
        <v>57797</v>
      </c>
      <c r="K175" s="532"/>
      <c r="L175" s="532">
        <v>57797</v>
      </c>
      <c r="M175" s="182">
        <f t="shared" si="6"/>
        <v>1</v>
      </c>
    </row>
    <row r="176" spans="1:13" ht="18" x14ac:dyDescent="0.25">
      <c r="A176" s="529">
        <v>7</v>
      </c>
      <c r="B176" s="530" t="s">
        <v>262</v>
      </c>
      <c r="C176" s="357">
        <v>234</v>
      </c>
      <c r="D176" s="228" t="s">
        <v>942</v>
      </c>
      <c r="E176" s="531"/>
      <c r="F176" s="354"/>
      <c r="G176" s="355"/>
      <c r="H176" s="532"/>
      <c r="I176" s="374">
        <f t="shared" si="5"/>
        <v>4337</v>
      </c>
      <c r="J176" s="532">
        <v>4337</v>
      </c>
      <c r="K176" s="532"/>
      <c r="L176" s="532">
        <v>4337</v>
      </c>
      <c r="M176" s="182">
        <f t="shared" si="6"/>
        <v>1</v>
      </c>
    </row>
    <row r="177" spans="1:13" ht="18" x14ac:dyDescent="0.25">
      <c r="A177" s="529">
        <v>8</v>
      </c>
      <c r="B177" s="530" t="s">
        <v>262</v>
      </c>
      <c r="C177" s="357">
        <v>237</v>
      </c>
      <c r="D177" s="228" t="s">
        <v>943</v>
      </c>
      <c r="E177" s="531"/>
      <c r="F177" s="354"/>
      <c r="G177" s="355"/>
      <c r="H177" s="532"/>
      <c r="I177" s="374">
        <f t="shared" si="5"/>
        <v>61926</v>
      </c>
      <c r="J177" s="532">
        <v>61926</v>
      </c>
      <c r="K177" s="532"/>
      <c r="L177" s="532">
        <v>61926</v>
      </c>
      <c r="M177" s="182">
        <f t="shared" si="6"/>
        <v>1</v>
      </c>
    </row>
    <row r="178" spans="1:13" ht="18" x14ac:dyDescent="0.25">
      <c r="A178" s="236">
        <v>10</v>
      </c>
      <c r="B178" s="68" t="s">
        <v>262</v>
      </c>
      <c r="C178" s="29">
        <v>2</v>
      </c>
      <c r="D178" s="26" t="s">
        <v>29</v>
      </c>
      <c r="E178" s="14" t="e">
        <f>SUM(#REF!)</f>
        <v>#REF!</v>
      </c>
      <c r="F178" s="18"/>
      <c r="H178" s="345">
        <f>SUM(H174:H177)</f>
        <v>124334</v>
      </c>
      <c r="I178" s="345">
        <f>SUM(I174:I177)</f>
        <v>635314</v>
      </c>
      <c r="J178" s="345">
        <f>SUM(J174:J177)</f>
        <v>759648</v>
      </c>
      <c r="K178" s="345">
        <f>SUM(K174:K177)</f>
        <v>0</v>
      </c>
      <c r="L178" s="345">
        <f>SUM(L174:L177)</f>
        <v>759648</v>
      </c>
      <c r="M178" s="426">
        <f t="shared" si="6"/>
        <v>1</v>
      </c>
    </row>
    <row r="179" spans="1:13" ht="18" x14ac:dyDescent="0.25">
      <c r="A179" s="533">
        <v>11</v>
      </c>
      <c r="B179" s="227" t="s">
        <v>262</v>
      </c>
      <c r="C179" s="175">
        <v>311</v>
      </c>
      <c r="D179" s="228" t="s">
        <v>944</v>
      </c>
      <c r="E179" s="180"/>
      <c r="F179" s="244"/>
      <c r="G179" s="247"/>
      <c r="H179" s="387"/>
      <c r="I179" s="374">
        <v>74287</v>
      </c>
      <c r="J179" s="387">
        <v>74287</v>
      </c>
      <c r="K179" s="180" t="s">
        <v>945</v>
      </c>
      <c r="L179" s="387">
        <v>74287</v>
      </c>
      <c r="M179" s="182">
        <f t="shared" si="6"/>
        <v>1</v>
      </c>
    </row>
    <row r="180" spans="1:13" ht="18" x14ac:dyDescent="0.25">
      <c r="A180" s="533">
        <v>12</v>
      </c>
      <c r="B180" s="227" t="s">
        <v>262</v>
      </c>
      <c r="C180" s="175">
        <v>312</v>
      </c>
      <c r="D180" s="228" t="s">
        <v>946</v>
      </c>
      <c r="E180" s="180"/>
      <c r="F180" s="244"/>
      <c r="G180" s="247"/>
      <c r="H180" s="387"/>
      <c r="I180" s="374">
        <f t="shared" si="5"/>
        <v>0</v>
      </c>
      <c r="J180" s="387"/>
      <c r="K180" s="387"/>
      <c r="L180" s="387"/>
      <c r="M180" s="182"/>
    </row>
    <row r="181" spans="1:13" ht="18" x14ac:dyDescent="0.25">
      <c r="A181" s="533">
        <v>13</v>
      </c>
      <c r="B181" s="227" t="s">
        <v>262</v>
      </c>
      <c r="C181" s="175">
        <v>334</v>
      </c>
      <c r="D181" s="228" t="s">
        <v>947</v>
      </c>
      <c r="E181" s="180"/>
      <c r="F181" s="244"/>
      <c r="G181" s="247"/>
      <c r="H181" s="387"/>
      <c r="I181" s="374">
        <f t="shared" si="5"/>
        <v>0</v>
      </c>
      <c r="J181" s="387"/>
      <c r="K181" s="387"/>
      <c r="L181" s="387"/>
      <c r="M181" s="182"/>
    </row>
    <row r="182" spans="1:13" ht="18" x14ac:dyDescent="0.25">
      <c r="A182" s="533">
        <v>14</v>
      </c>
      <c r="B182" s="227" t="s">
        <v>262</v>
      </c>
      <c r="C182" s="175">
        <v>337</v>
      </c>
      <c r="D182" s="228" t="s">
        <v>316</v>
      </c>
      <c r="E182" s="180"/>
      <c r="F182" s="244"/>
      <c r="G182" s="247"/>
      <c r="H182" s="387"/>
      <c r="I182" s="374">
        <f t="shared" si="5"/>
        <v>8916</v>
      </c>
      <c r="J182" s="387">
        <v>8916</v>
      </c>
      <c r="K182" s="387" t="s">
        <v>948</v>
      </c>
      <c r="L182" s="387">
        <v>8916</v>
      </c>
      <c r="M182" s="182">
        <f>L182/J182</f>
        <v>1</v>
      </c>
    </row>
    <row r="183" spans="1:13" ht="18" x14ac:dyDescent="0.25">
      <c r="A183" s="533">
        <v>15</v>
      </c>
      <c r="B183" s="227" t="s">
        <v>262</v>
      </c>
      <c r="C183" s="175">
        <v>351</v>
      </c>
      <c r="D183" s="228" t="s">
        <v>911</v>
      </c>
      <c r="E183" s="180"/>
      <c r="F183" s="244"/>
      <c r="G183" s="247"/>
      <c r="H183" s="387"/>
      <c r="I183" s="374">
        <f t="shared" si="5"/>
        <v>20377</v>
      </c>
      <c r="J183" s="387">
        <v>20377</v>
      </c>
      <c r="K183" s="387"/>
      <c r="L183" s="387">
        <v>20377</v>
      </c>
      <c r="M183" s="182">
        <f>L183/J183</f>
        <v>1</v>
      </c>
    </row>
    <row r="184" spans="1:13" ht="18" x14ac:dyDescent="0.25">
      <c r="A184" s="533">
        <v>16</v>
      </c>
      <c r="B184" s="227"/>
      <c r="C184" s="109">
        <v>3</v>
      </c>
      <c r="D184" s="534" t="s">
        <v>949</v>
      </c>
      <c r="E184" s="104"/>
      <c r="F184" s="105"/>
      <c r="G184" s="106"/>
      <c r="H184" s="346"/>
      <c r="I184" s="404">
        <f>SUM(I179:I183)</f>
        <v>103580</v>
      </c>
      <c r="J184" s="346">
        <f>SUM(J179:J183)</f>
        <v>103580</v>
      </c>
      <c r="K184" s="346"/>
      <c r="L184" s="346">
        <f>SUM(L179:L183)</f>
        <v>103580</v>
      </c>
      <c r="M184" s="426">
        <f>L184/J184</f>
        <v>1</v>
      </c>
    </row>
    <row r="185" spans="1:13" ht="18" x14ac:dyDescent="0.25">
      <c r="A185" s="533">
        <v>17</v>
      </c>
      <c r="B185" s="227" t="s">
        <v>262</v>
      </c>
      <c r="C185" s="175">
        <v>643</v>
      </c>
      <c r="D185" s="228" t="s">
        <v>950</v>
      </c>
      <c r="E185" s="180"/>
      <c r="F185" s="244"/>
      <c r="G185" s="247"/>
      <c r="H185" s="387"/>
      <c r="I185" s="374"/>
      <c r="J185" s="387"/>
      <c r="K185" s="387"/>
      <c r="L185" s="387"/>
      <c r="M185" s="182"/>
    </row>
    <row r="186" spans="1:13" ht="18" x14ac:dyDescent="0.25">
      <c r="A186" s="533">
        <v>18</v>
      </c>
      <c r="B186" s="227" t="s">
        <v>262</v>
      </c>
      <c r="C186" s="175">
        <v>673</v>
      </c>
      <c r="D186" s="228" t="s">
        <v>951</v>
      </c>
      <c r="E186" s="180"/>
      <c r="F186" s="244"/>
      <c r="G186" s="247"/>
      <c r="H186" s="387"/>
      <c r="I186" s="374">
        <f t="shared" si="5"/>
        <v>0</v>
      </c>
      <c r="J186" s="387"/>
      <c r="K186" s="387"/>
      <c r="L186" s="387"/>
      <c r="M186" s="182"/>
    </row>
    <row r="187" spans="1:13" ht="18" x14ac:dyDescent="0.25">
      <c r="A187" s="533">
        <v>19</v>
      </c>
      <c r="B187" s="227" t="s">
        <v>262</v>
      </c>
      <c r="C187" s="175">
        <v>733</v>
      </c>
      <c r="D187" s="228" t="s">
        <v>952</v>
      </c>
      <c r="E187" s="180"/>
      <c r="F187" s="244"/>
      <c r="G187" s="247"/>
      <c r="H187" s="387"/>
      <c r="I187" s="374">
        <f t="shared" si="5"/>
        <v>0</v>
      </c>
      <c r="J187" s="387"/>
      <c r="K187" s="387"/>
      <c r="L187" s="387"/>
      <c r="M187" s="182"/>
    </row>
    <row r="188" spans="1:13" ht="18" x14ac:dyDescent="0.25">
      <c r="A188" s="533">
        <v>20</v>
      </c>
      <c r="B188" s="227" t="s">
        <v>262</v>
      </c>
      <c r="C188" s="175">
        <v>743</v>
      </c>
      <c r="D188" s="228" t="s">
        <v>953</v>
      </c>
      <c r="E188" s="180"/>
      <c r="F188" s="244"/>
      <c r="G188" s="247"/>
      <c r="H188" s="387"/>
      <c r="I188" s="374">
        <f t="shared" si="5"/>
        <v>0</v>
      </c>
      <c r="J188" s="387"/>
      <c r="K188" s="387"/>
      <c r="L188" s="387"/>
      <c r="M188" s="182"/>
    </row>
    <row r="189" spans="1:13" ht="18" x14ac:dyDescent="0.2">
      <c r="A189" s="729">
        <v>21</v>
      </c>
      <c r="B189" s="733" t="s">
        <v>714</v>
      </c>
      <c r="C189" s="734"/>
      <c r="D189" s="735"/>
      <c r="E189" s="742" t="e">
        <f>SUM(#REF!,E178,E173)</f>
        <v>#REF!</v>
      </c>
      <c r="F189" s="18"/>
      <c r="H189" s="741">
        <f>SUM(H178,H173)</f>
        <v>1403834</v>
      </c>
      <c r="I189" s="754">
        <f>I173+I178+I184</f>
        <v>6265421</v>
      </c>
      <c r="J189" s="741">
        <f>J173+J178+J184</f>
        <v>7669255</v>
      </c>
      <c r="K189" s="475"/>
      <c r="L189" s="741">
        <f>L173+L178+L184</f>
        <v>7669255</v>
      </c>
      <c r="M189" s="714">
        <f>L189/J189</f>
        <v>1</v>
      </c>
    </row>
    <row r="190" spans="1:13" ht="18" x14ac:dyDescent="0.2">
      <c r="A190" s="784"/>
      <c r="B190" s="736"/>
      <c r="C190" s="737"/>
      <c r="D190" s="738"/>
      <c r="E190" s="742"/>
      <c r="F190" s="18"/>
      <c r="H190" s="741"/>
      <c r="I190" s="755"/>
      <c r="J190" s="741"/>
      <c r="K190" s="475"/>
      <c r="L190" s="741"/>
      <c r="M190" s="715"/>
    </row>
    <row r="191" spans="1:13" ht="18" x14ac:dyDescent="0.2">
      <c r="A191" s="390"/>
      <c r="B191" s="67"/>
      <c r="C191" s="42"/>
      <c r="D191" s="43"/>
      <c r="E191" s="51"/>
      <c r="F191" s="36"/>
      <c r="G191" s="45"/>
      <c r="H191" s="375"/>
      <c r="I191" s="375"/>
      <c r="J191" s="375"/>
      <c r="K191" s="375"/>
      <c r="L191" s="375"/>
    </row>
    <row r="192" spans="1:13" ht="18" x14ac:dyDescent="0.25">
      <c r="A192" s="391"/>
      <c r="B192" s="67"/>
      <c r="C192" s="18"/>
      <c r="D192" s="19" t="s">
        <v>13</v>
      </c>
      <c r="E192" s="20"/>
      <c r="F192" s="18"/>
      <c r="H192" s="373"/>
      <c r="I192" s="373"/>
      <c r="J192" s="373"/>
      <c r="K192" s="373"/>
      <c r="L192" s="373"/>
    </row>
    <row r="193" spans="1:13" ht="18" x14ac:dyDescent="0.25">
      <c r="A193" s="237"/>
      <c r="B193" s="67"/>
      <c r="C193" s="18"/>
      <c r="D193" s="19" t="s">
        <v>14</v>
      </c>
      <c r="E193" s="21"/>
      <c r="F193" s="18"/>
      <c r="H193" s="371"/>
      <c r="I193" s="371"/>
      <c r="J193" s="371"/>
      <c r="K193" s="371"/>
      <c r="L193" s="371"/>
    </row>
    <row r="194" spans="1:13" ht="18" x14ac:dyDescent="0.25">
      <c r="A194" s="237"/>
      <c r="B194" s="67"/>
      <c r="C194" s="18"/>
      <c r="D194" s="16"/>
      <c r="E194" s="22"/>
      <c r="F194" s="18" t="s">
        <v>716</v>
      </c>
      <c r="H194" s="373"/>
      <c r="I194" s="373"/>
      <c r="J194" s="373"/>
      <c r="K194" s="373"/>
      <c r="L194" s="373"/>
    </row>
    <row r="195" spans="1:13" ht="18" x14ac:dyDescent="0.25">
      <c r="A195" s="729" t="s">
        <v>503</v>
      </c>
      <c r="B195" s="662" t="s">
        <v>1</v>
      </c>
      <c r="C195" s="662"/>
      <c r="D195" s="13" t="s">
        <v>266</v>
      </c>
      <c r="E195" s="24" t="s">
        <v>3</v>
      </c>
      <c r="F195" s="18">
        <v>511112</v>
      </c>
      <c r="H195" s="340" t="s">
        <v>3</v>
      </c>
      <c r="I195" s="340" t="s">
        <v>5</v>
      </c>
      <c r="J195" s="340" t="s">
        <v>6</v>
      </c>
      <c r="K195" s="340" t="s">
        <v>7</v>
      </c>
      <c r="L195" s="478" t="s">
        <v>8</v>
      </c>
      <c r="M195" s="608" t="s">
        <v>9</v>
      </c>
    </row>
    <row r="196" spans="1:13" ht="18" x14ac:dyDescent="0.25">
      <c r="A196" s="730"/>
      <c r="B196" s="662" t="s">
        <v>15</v>
      </c>
      <c r="C196" s="662"/>
      <c r="D196" s="13" t="s">
        <v>119</v>
      </c>
      <c r="E196" s="24" t="s">
        <v>604</v>
      </c>
      <c r="F196" s="18"/>
      <c r="H196" s="340" t="s">
        <v>873</v>
      </c>
      <c r="I196" s="340" t="s">
        <v>874</v>
      </c>
      <c r="J196" s="340" t="s">
        <v>875</v>
      </c>
      <c r="K196" s="340" t="s">
        <v>876</v>
      </c>
      <c r="L196" s="479" t="s">
        <v>877</v>
      </c>
      <c r="M196" s="613" t="s">
        <v>1093</v>
      </c>
    </row>
    <row r="197" spans="1:13" ht="18" x14ac:dyDescent="0.25">
      <c r="A197" s="236">
        <v>1</v>
      </c>
      <c r="B197" s="68" t="s">
        <v>262</v>
      </c>
      <c r="C197" s="23">
        <v>312</v>
      </c>
      <c r="D197" s="9" t="s">
        <v>109</v>
      </c>
      <c r="E197" s="10">
        <v>900000</v>
      </c>
      <c r="F197" s="18"/>
      <c r="H197" s="341"/>
      <c r="I197" s="341"/>
      <c r="J197" s="341"/>
      <c r="K197" s="341"/>
      <c r="L197" s="341"/>
      <c r="M197" s="182"/>
    </row>
    <row r="198" spans="1:13" ht="18" x14ac:dyDescent="0.25">
      <c r="A198" s="236">
        <v>2</v>
      </c>
      <c r="B198" s="68" t="s">
        <v>262</v>
      </c>
      <c r="C198" s="23">
        <v>312</v>
      </c>
      <c r="D198" s="9" t="s">
        <v>17</v>
      </c>
      <c r="E198" s="10">
        <v>10000</v>
      </c>
      <c r="F198" s="18"/>
      <c r="H198" s="341"/>
      <c r="I198" s="341"/>
      <c r="J198" s="341"/>
      <c r="K198" s="341"/>
      <c r="L198" s="341"/>
      <c r="M198" s="182"/>
    </row>
    <row r="199" spans="1:13" ht="18" x14ac:dyDescent="0.25">
      <c r="A199" s="236">
        <v>3</v>
      </c>
      <c r="B199" s="68" t="s">
        <v>262</v>
      </c>
      <c r="C199" s="23">
        <v>312</v>
      </c>
      <c r="D199" s="9" t="s">
        <v>610</v>
      </c>
      <c r="E199" s="10">
        <v>40000</v>
      </c>
      <c r="F199" s="18"/>
      <c r="H199" s="341"/>
      <c r="I199" s="341"/>
      <c r="J199" s="341"/>
      <c r="K199" s="341"/>
      <c r="L199" s="341"/>
      <c r="M199" s="182"/>
    </row>
    <row r="200" spans="1:13" ht="18" x14ac:dyDescent="0.25">
      <c r="A200" s="236">
        <v>4</v>
      </c>
      <c r="B200" s="68" t="s">
        <v>262</v>
      </c>
      <c r="C200" s="25">
        <v>31</v>
      </c>
      <c r="D200" s="26" t="s">
        <v>717</v>
      </c>
      <c r="E200" s="14">
        <f>SUM(E197:E199)</f>
        <v>950000</v>
      </c>
      <c r="F200" s="18"/>
      <c r="H200" s="345">
        <f>SUM(H197:H199)</f>
        <v>0</v>
      </c>
      <c r="I200" s="345"/>
      <c r="J200" s="345"/>
      <c r="K200" s="345"/>
      <c r="L200" s="345"/>
      <c r="M200" s="426"/>
    </row>
    <row r="201" spans="1:13" ht="18" x14ac:dyDescent="0.25">
      <c r="A201" s="236">
        <v>5</v>
      </c>
      <c r="B201" s="68" t="s">
        <v>262</v>
      </c>
      <c r="C201" s="23">
        <v>334</v>
      </c>
      <c r="D201" s="27" t="s">
        <v>611</v>
      </c>
      <c r="E201" s="7">
        <v>200000</v>
      </c>
      <c r="F201" s="18">
        <v>55219</v>
      </c>
      <c r="H201" s="374"/>
      <c r="I201" s="374"/>
      <c r="J201" s="374"/>
      <c r="K201" s="374"/>
      <c r="L201" s="374"/>
      <c r="M201" s="182"/>
    </row>
    <row r="202" spans="1:13" ht="18" x14ac:dyDescent="0.25">
      <c r="A202" s="236">
        <v>6</v>
      </c>
      <c r="B202" s="68" t="s">
        <v>262</v>
      </c>
      <c r="C202" s="23">
        <v>336</v>
      </c>
      <c r="D202" s="28" t="s">
        <v>718</v>
      </c>
      <c r="E202" s="7">
        <v>1500000</v>
      </c>
      <c r="F202" s="18"/>
      <c r="H202" s="374">
        <v>1900000</v>
      </c>
      <c r="I202" s="374">
        <v>-1900000</v>
      </c>
      <c r="J202" s="374">
        <v>0</v>
      </c>
      <c r="K202" s="55" t="s">
        <v>954</v>
      </c>
      <c r="L202" s="374"/>
      <c r="M202" s="182"/>
    </row>
    <row r="203" spans="1:13" ht="18" x14ac:dyDescent="0.25">
      <c r="A203" s="236">
        <v>7</v>
      </c>
      <c r="B203" s="68" t="s">
        <v>262</v>
      </c>
      <c r="C203" s="23">
        <v>337</v>
      </c>
      <c r="D203" s="27" t="s">
        <v>955</v>
      </c>
      <c r="E203" s="7">
        <v>450000</v>
      </c>
      <c r="F203" s="18"/>
      <c r="H203" s="374"/>
      <c r="I203" s="374">
        <v>1930422</v>
      </c>
      <c r="J203" s="374">
        <v>1930422</v>
      </c>
      <c r="K203" s="55"/>
      <c r="L203" s="374">
        <v>1930422</v>
      </c>
      <c r="M203" s="182">
        <f>L203/J203</f>
        <v>1</v>
      </c>
    </row>
    <row r="204" spans="1:13" ht="18" x14ac:dyDescent="0.25">
      <c r="A204" s="236">
        <v>8</v>
      </c>
      <c r="B204" s="68" t="s">
        <v>262</v>
      </c>
      <c r="C204" s="23">
        <v>337</v>
      </c>
      <c r="D204" s="27" t="s">
        <v>18</v>
      </c>
      <c r="E204" s="7">
        <v>50000</v>
      </c>
      <c r="F204" s="18"/>
      <c r="H204" s="374"/>
      <c r="I204" s="374"/>
      <c r="J204" s="374"/>
      <c r="K204" s="374"/>
      <c r="L204" s="374"/>
      <c r="M204" s="182"/>
    </row>
    <row r="205" spans="1:13" ht="18" x14ac:dyDescent="0.25">
      <c r="A205" s="236">
        <v>9</v>
      </c>
      <c r="B205" s="68" t="s">
        <v>262</v>
      </c>
      <c r="C205" s="29">
        <v>33</v>
      </c>
      <c r="D205" s="26" t="s">
        <v>719</v>
      </c>
      <c r="E205" s="14">
        <f>SUM(E201:E204)</f>
        <v>2200000</v>
      </c>
      <c r="F205" s="18"/>
      <c r="H205" s="345">
        <f>SUM(H201:H204)</f>
        <v>1900000</v>
      </c>
      <c r="I205" s="345">
        <f>SUM(I202:I204)</f>
        <v>30422</v>
      </c>
      <c r="J205" s="345">
        <f>SUM(H205:I205)</f>
        <v>1930422</v>
      </c>
      <c r="K205" s="653"/>
      <c r="L205" s="345">
        <f>SUM(L201:L204)</f>
        <v>1930422</v>
      </c>
      <c r="M205" s="426">
        <f>L205/J205</f>
        <v>1</v>
      </c>
    </row>
    <row r="206" spans="1:13" ht="18" x14ac:dyDescent="0.25">
      <c r="A206" s="236">
        <v>10</v>
      </c>
      <c r="B206" s="68" t="s">
        <v>262</v>
      </c>
      <c r="C206" s="23">
        <v>351</v>
      </c>
      <c r="D206" s="27" t="s">
        <v>19</v>
      </c>
      <c r="E206" s="7">
        <f>SUM(E201+E204+E200)*0.27</f>
        <v>324000</v>
      </c>
      <c r="F206" s="18">
        <v>561111</v>
      </c>
      <c r="H206" s="374">
        <v>513000</v>
      </c>
      <c r="I206" s="374">
        <f>J206-H206</f>
        <v>8215</v>
      </c>
      <c r="J206" s="374">
        <v>521215</v>
      </c>
      <c r="K206" s="374"/>
      <c r="L206" s="374">
        <v>521215</v>
      </c>
      <c r="M206" s="182">
        <f>L206/J206</f>
        <v>1</v>
      </c>
    </row>
    <row r="207" spans="1:13" ht="18" x14ac:dyDescent="0.25">
      <c r="A207" s="236">
        <v>11</v>
      </c>
      <c r="B207" s="68" t="s">
        <v>262</v>
      </c>
      <c r="C207" s="29">
        <v>35</v>
      </c>
      <c r="D207" s="26" t="s">
        <v>720</v>
      </c>
      <c r="E207" s="14">
        <f>SUM(E206:E206)</f>
        <v>324000</v>
      </c>
      <c r="F207" s="18"/>
      <c r="H207" s="345">
        <f>SUM(H206:H206)</f>
        <v>513000</v>
      </c>
      <c r="I207" s="345">
        <f>SUM(I206)</f>
        <v>8215</v>
      </c>
      <c r="J207" s="345">
        <f>SUM(H207:I207)</f>
        <v>521215</v>
      </c>
      <c r="K207" s="345"/>
      <c r="L207" s="345">
        <f>SUM(L206)</f>
        <v>521215</v>
      </c>
      <c r="M207" s="426">
        <f>L207/J207</f>
        <v>1</v>
      </c>
    </row>
    <row r="208" spans="1:13" ht="18" x14ac:dyDescent="0.25">
      <c r="A208" s="236">
        <v>12</v>
      </c>
      <c r="B208" s="68" t="s">
        <v>262</v>
      </c>
      <c r="C208" s="29">
        <v>3</v>
      </c>
      <c r="D208" s="26" t="s">
        <v>721</v>
      </c>
      <c r="E208" s="14">
        <f>SUM(E205+E207+E200)</f>
        <v>3474000</v>
      </c>
      <c r="F208" s="18"/>
      <c r="H208" s="345">
        <f>SUM(H205+H207+H200)</f>
        <v>2413000</v>
      </c>
      <c r="I208" s="345">
        <f>I205+I207</f>
        <v>38637</v>
      </c>
      <c r="J208" s="345">
        <f>SUM(J205+J207+J200)</f>
        <v>2451637</v>
      </c>
      <c r="K208" s="345"/>
      <c r="L208" s="345">
        <f>SUM(L205+L207+L200)</f>
        <v>2451637</v>
      </c>
      <c r="M208" s="426">
        <f>L208/J208</f>
        <v>1</v>
      </c>
    </row>
    <row r="209" spans="1:13" ht="18" x14ac:dyDescent="0.25">
      <c r="A209" s="729">
        <v>13</v>
      </c>
      <c r="B209" s="771" t="s">
        <v>722</v>
      </c>
      <c r="C209" s="771"/>
      <c r="D209" s="771"/>
      <c r="E209" s="780">
        <f>SUM(E208)</f>
        <v>3474000</v>
      </c>
      <c r="F209" s="18"/>
      <c r="H209" s="752">
        <f>SUM(H208)</f>
        <v>2413000</v>
      </c>
      <c r="I209" s="752">
        <f>SUM(I208)</f>
        <v>38637</v>
      </c>
      <c r="J209" s="752">
        <f>SUM(J208)</f>
        <v>2451637</v>
      </c>
      <c r="K209" s="535"/>
      <c r="L209" s="752">
        <f>SUM(L208)</f>
        <v>2451637</v>
      </c>
      <c r="M209" s="714">
        <f>L209/J209</f>
        <v>1</v>
      </c>
    </row>
    <row r="210" spans="1:13" ht="18" x14ac:dyDescent="0.25">
      <c r="A210" s="730"/>
      <c r="B210" s="771"/>
      <c r="C210" s="771"/>
      <c r="D210" s="771"/>
      <c r="E210" s="781"/>
      <c r="F210" s="18"/>
      <c r="H210" s="753"/>
      <c r="I210" s="753"/>
      <c r="J210" s="753"/>
      <c r="K210" s="536"/>
      <c r="L210" s="753"/>
      <c r="M210" s="715"/>
    </row>
    <row r="211" spans="1:13" ht="18" x14ac:dyDescent="0.25">
      <c r="A211" s="237"/>
      <c r="B211" s="67"/>
      <c r="C211" s="42"/>
      <c r="D211" s="43"/>
      <c r="E211" s="44"/>
      <c r="F211" s="36"/>
      <c r="G211" s="45"/>
      <c r="H211" s="370"/>
      <c r="I211" s="370"/>
      <c r="J211" s="370"/>
      <c r="K211" s="370"/>
      <c r="L211" s="370"/>
    </row>
    <row r="212" spans="1:13" ht="18" x14ac:dyDescent="0.25">
      <c r="A212" s="157"/>
      <c r="B212" s="67"/>
      <c r="C212" s="18"/>
      <c r="D212" s="19" t="s">
        <v>23</v>
      </c>
      <c r="E212" s="20"/>
      <c r="F212" s="18"/>
      <c r="H212" s="373"/>
      <c r="I212" s="373"/>
      <c r="J212" s="373"/>
      <c r="K212" s="373"/>
      <c r="L212" s="373"/>
    </row>
    <row r="213" spans="1:13" ht="18" x14ac:dyDescent="0.25">
      <c r="A213" s="237"/>
      <c r="B213" s="67"/>
      <c r="C213" s="18"/>
      <c r="D213" s="19" t="s">
        <v>24</v>
      </c>
      <c r="E213" s="21"/>
      <c r="F213" s="18"/>
      <c r="H213" s="371"/>
      <c r="I213" s="371"/>
      <c r="J213" s="371"/>
      <c r="K213" s="371"/>
      <c r="L213" s="371"/>
    </row>
    <row r="214" spans="1:13" ht="18" x14ac:dyDescent="0.25">
      <c r="A214" s="237"/>
      <c r="B214" s="67"/>
      <c r="C214" s="18"/>
      <c r="D214" s="16"/>
      <c r="E214" s="22"/>
      <c r="F214" s="18" t="s">
        <v>716</v>
      </c>
      <c r="H214" s="373"/>
      <c r="I214" s="373"/>
      <c r="J214" s="373"/>
      <c r="K214" s="373"/>
      <c r="L214" s="373"/>
    </row>
    <row r="215" spans="1:13" ht="18" x14ac:dyDescent="0.25">
      <c r="A215" s="729" t="s">
        <v>503</v>
      </c>
      <c r="B215" s="662" t="s">
        <v>1</v>
      </c>
      <c r="C215" s="662"/>
      <c r="D215" s="13" t="s">
        <v>266</v>
      </c>
      <c r="E215" s="24" t="s">
        <v>3</v>
      </c>
      <c r="F215" s="18">
        <v>511112</v>
      </c>
      <c r="H215" s="340" t="s">
        <v>3</v>
      </c>
      <c r="I215" s="340" t="s">
        <v>5</v>
      </c>
      <c r="J215" s="340" t="s">
        <v>6</v>
      </c>
      <c r="K215" s="340" t="s">
        <v>7</v>
      </c>
      <c r="L215" s="478" t="s">
        <v>8</v>
      </c>
      <c r="M215" s="608" t="s">
        <v>9</v>
      </c>
    </row>
    <row r="216" spans="1:13" ht="18" x14ac:dyDescent="0.25">
      <c r="A216" s="730"/>
      <c r="B216" s="662" t="s">
        <v>15</v>
      </c>
      <c r="C216" s="662"/>
      <c r="D216" s="13" t="s">
        <v>119</v>
      </c>
      <c r="E216" s="24" t="s">
        <v>604</v>
      </c>
      <c r="F216" s="18"/>
      <c r="H216" s="340" t="s">
        <v>873</v>
      </c>
      <c r="I216" s="340" t="s">
        <v>874</v>
      </c>
      <c r="J216" s="340" t="s">
        <v>875</v>
      </c>
      <c r="K216" s="340" t="s">
        <v>876</v>
      </c>
      <c r="L216" s="479" t="s">
        <v>877</v>
      </c>
      <c r="M216" s="613" t="s">
        <v>1093</v>
      </c>
    </row>
    <row r="217" spans="1:13" ht="18" x14ac:dyDescent="0.25">
      <c r="A217" s="173">
        <v>1</v>
      </c>
      <c r="B217" s="239" t="s">
        <v>262</v>
      </c>
      <c r="C217" s="23">
        <v>312</v>
      </c>
      <c r="D217" s="9" t="s">
        <v>109</v>
      </c>
      <c r="E217" s="24"/>
      <c r="F217" s="18"/>
      <c r="H217" s="392">
        <v>53000</v>
      </c>
      <c r="I217" s="392">
        <f>J217-H217</f>
        <v>31873</v>
      </c>
      <c r="J217" s="381">
        <v>84873</v>
      </c>
      <c r="K217" s="392"/>
      <c r="L217" s="392">
        <v>84873</v>
      </c>
      <c r="M217" s="182">
        <f>L217/J217</f>
        <v>1</v>
      </c>
    </row>
    <row r="218" spans="1:13" ht="18" x14ac:dyDescent="0.25">
      <c r="A218" s="173">
        <v>2</v>
      </c>
      <c r="B218" s="239" t="s">
        <v>262</v>
      </c>
      <c r="C218" s="23">
        <v>334</v>
      </c>
      <c r="D218" s="228" t="s">
        <v>956</v>
      </c>
      <c r="E218" s="24"/>
      <c r="F218" s="18"/>
      <c r="H218" s="392"/>
      <c r="I218" s="392">
        <f>J218-H218</f>
        <v>157480</v>
      </c>
      <c r="J218" s="381">
        <v>157480</v>
      </c>
      <c r="K218" s="392"/>
      <c r="L218" s="392">
        <v>157480</v>
      </c>
      <c r="M218" s="182">
        <f>L218/J218</f>
        <v>1</v>
      </c>
    </row>
    <row r="219" spans="1:13" ht="18" x14ac:dyDescent="0.25">
      <c r="A219" s="173">
        <v>3</v>
      </c>
      <c r="B219" s="239" t="s">
        <v>262</v>
      </c>
      <c r="C219" s="23">
        <v>336</v>
      </c>
      <c r="D219" s="9" t="s">
        <v>957</v>
      </c>
      <c r="E219" s="24"/>
      <c r="F219" s="18"/>
      <c r="H219" s="392"/>
      <c r="I219" s="392">
        <f>J219-H219</f>
        <v>350000</v>
      </c>
      <c r="J219" s="381">
        <v>350000</v>
      </c>
      <c r="K219" s="537" t="s">
        <v>958</v>
      </c>
      <c r="L219" s="392">
        <v>350000</v>
      </c>
      <c r="M219" s="182">
        <f>L219/J219</f>
        <v>1</v>
      </c>
    </row>
    <row r="220" spans="1:13" ht="18" x14ac:dyDescent="0.25">
      <c r="A220" s="173">
        <v>4</v>
      </c>
      <c r="B220" s="239" t="s">
        <v>262</v>
      </c>
      <c r="C220" s="23">
        <v>337</v>
      </c>
      <c r="D220" s="27" t="s">
        <v>959</v>
      </c>
      <c r="E220" s="7">
        <v>1500000</v>
      </c>
      <c r="F220" s="18">
        <v>55219</v>
      </c>
      <c r="H220" s="341">
        <v>2000000</v>
      </c>
      <c r="I220" s="392">
        <f>J220-H220</f>
        <v>169000</v>
      </c>
      <c r="J220" s="381">
        <v>2169000</v>
      </c>
      <c r="K220" s="407"/>
      <c r="L220" s="748">
        <v>2169000</v>
      </c>
      <c r="M220" s="182">
        <f>L220/J220</f>
        <v>1</v>
      </c>
    </row>
    <row r="221" spans="1:13" ht="18" x14ac:dyDescent="0.25">
      <c r="A221" s="173">
        <v>5</v>
      </c>
      <c r="B221" s="239" t="s">
        <v>262</v>
      </c>
      <c r="C221" s="23">
        <v>337</v>
      </c>
      <c r="D221" s="27" t="s">
        <v>960</v>
      </c>
      <c r="E221" s="7">
        <v>1000000</v>
      </c>
      <c r="F221" s="18">
        <v>55218</v>
      </c>
      <c r="H221" s="341">
        <v>1000000</v>
      </c>
      <c r="I221" s="392">
        <f>J221-H221</f>
        <v>-1000000</v>
      </c>
      <c r="J221" s="381"/>
      <c r="K221" s="481"/>
      <c r="L221" s="750"/>
      <c r="M221" s="182"/>
    </row>
    <row r="222" spans="1:13" ht="18" x14ac:dyDescent="0.25">
      <c r="A222" s="173">
        <v>6</v>
      </c>
      <c r="B222" s="239" t="s">
        <v>262</v>
      </c>
      <c r="C222" s="29">
        <v>33</v>
      </c>
      <c r="D222" s="26" t="s">
        <v>724</v>
      </c>
      <c r="E222" s="14">
        <f>SUM(E220:E221)</f>
        <v>2500000</v>
      </c>
      <c r="F222" s="18"/>
      <c r="H222" s="345">
        <f>SUM(H217:H221)</f>
        <v>3053000</v>
      </c>
      <c r="I222" s="345">
        <f>SUM(I217:I221)</f>
        <v>-291647</v>
      </c>
      <c r="J222" s="527">
        <f>SUM(J217:J221)</f>
        <v>2761353</v>
      </c>
      <c r="K222" s="345"/>
      <c r="L222" s="345">
        <f>SUM(L217:L221)</f>
        <v>2761353</v>
      </c>
      <c r="M222" s="426">
        <f t="shared" ref="M222:M231" si="7">L222/J222</f>
        <v>1</v>
      </c>
    </row>
    <row r="223" spans="1:13" ht="18" x14ac:dyDescent="0.25">
      <c r="A223" s="173">
        <v>7</v>
      </c>
      <c r="B223" s="239" t="s">
        <v>262</v>
      </c>
      <c r="C223" s="23">
        <v>351</v>
      </c>
      <c r="D223" s="27" t="s">
        <v>517</v>
      </c>
      <c r="E223" s="7">
        <f>SUM(E222*27%)</f>
        <v>675000</v>
      </c>
      <c r="F223" s="18">
        <v>561111</v>
      </c>
      <c r="H223" s="374">
        <v>824310</v>
      </c>
      <c r="I223" s="392">
        <f>J223-H223</f>
        <v>-146246</v>
      </c>
      <c r="J223" s="381">
        <v>678064</v>
      </c>
      <c r="K223" s="374"/>
      <c r="L223" s="374">
        <v>678064</v>
      </c>
      <c r="M223" s="182">
        <f t="shared" si="7"/>
        <v>1</v>
      </c>
    </row>
    <row r="224" spans="1:13" ht="18" x14ac:dyDescent="0.25">
      <c r="A224" s="173">
        <v>8</v>
      </c>
      <c r="B224" s="239" t="s">
        <v>262</v>
      </c>
      <c r="C224" s="23">
        <v>355</v>
      </c>
      <c r="D224" s="27" t="s">
        <v>961</v>
      </c>
      <c r="E224" s="7"/>
      <c r="F224" s="18"/>
      <c r="H224" s="374"/>
      <c r="I224" s="392">
        <f>J224-H224</f>
        <v>147000</v>
      </c>
      <c r="J224" s="381">
        <v>147000</v>
      </c>
      <c r="K224" s="55" t="s">
        <v>962</v>
      </c>
      <c r="L224" s="374">
        <v>147000</v>
      </c>
      <c r="M224" s="182">
        <f t="shared" si="7"/>
        <v>1</v>
      </c>
    </row>
    <row r="225" spans="1:13" ht="18" x14ac:dyDescent="0.25">
      <c r="A225" s="173">
        <v>9</v>
      </c>
      <c r="B225" s="239" t="s">
        <v>262</v>
      </c>
      <c r="C225" s="109">
        <v>35</v>
      </c>
      <c r="D225" s="538" t="s">
        <v>963</v>
      </c>
      <c r="E225" s="539"/>
      <c r="F225" s="105"/>
      <c r="G225" s="106"/>
      <c r="H225" s="404">
        <f>SUM(H223:H224)</f>
        <v>824310</v>
      </c>
      <c r="I225" s="404">
        <f>SUM(I223:I224)</f>
        <v>754</v>
      </c>
      <c r="J225" s="527">
        <f>SUM(H225:I225)</f>
        <v>825064</v>
      </c>
      <c r="K225" s="404"/>
      <c r="L225" s="404">
        <f>SUM(L223:L224)</f>
        <v>825064</v>
      </c>
      <c r="M225" s="426">
        <f t="shared" si="7"/>
        <v>1</v>
      </c>
    </row>
    <row r="226" spans="1:13" ht="18" x14ac:dyDescent="0.25">
      <c r="A226" s="173">
        <v>10</v>
      </c>
      <c r="B226" s="239" t="s">
        <v>262</v>
      </c>
      <c r="C226" s="109">
        <v>3</v>
      </c>
      <c r="D226" s="538" t="s">
        <v>21</v>
      </c>
      <c r="E226" s="539"/>
      <c r="F226" s="105"/>
      <c r="G226" s="106"/>
      <c r="H226" s="404">
        <f>H222+H225</f>
        <v>3877310</v>
      </c>
      <c r="I226" s="404">
        <f>I222+I225</f>
        <v>-290893</v>
      </c>
      <c r="J226" s="404">
        <f>J222+J225</f>
        <v>3586417</v>
      </c>
      <c r="K226" s="404"/>
      <c r="L226" s="404">
        <f>L222+L225</f>
        <v>3586417</v>
      </c>
      <c r="M226" s="426">
        <f t="shared" si="7"/>
        <v>1</v>
      </c>
    </row>
    <row r="227" spans="1:13" ht="18" x14ac:dyDescent="0.25">
      <c r="A227" s="173">
        <v>11</v>
      </c>
      <c r="B227" s="239" t="s">
        <v>262</v>
      </c>
      <c r="C227" s="23">
        <v>623</v>
      </c>
      <c r="D227" s="27" t="s">
        <v>964</v>
      </c>
      <c r="E227" s="7"/>
      <c r="F227" s="18"/>
      <c r="H227" s="374">
        <v>59055118</v>
      </c>
      <c r="I227" s="392">
        <f>J227-H227</f>
        <v>6692696</v>
      </c>
      <c r="J227" s="381">
        <v>65747814</v>
      </c>
      <c r="K227" s="772" t="s">
        <v>965</v>
      </c>
      <c r="L227" s="374">
        <v>65747814</v>
      </c>
      <c r="M227" s="182">
        <f t="shared" si="7"/>
        <v>1</v>
      </c>
    </row>
    <row r="228" spans="1:13" ht="18" x14ac:dyDescent="0.25">
      <c r="A228" s="173">
        <v>12</v>
      </c>
      <c r="B228" s="239" t="s">
        <v>262</v>
      </c>
      <c r="C228" s="23">
        <v>673</v>
      </c>
      <c r="D228" s="27" t="s">
        <v>966</v>
      </c>
      <c r="E228" s="7"/>
      <c r="F228" s="18"/>
      <c r="H228" s="374">
        <v>15944882</v>
      </c>
      <c r="I228" s="392">
        <f>J228-H228</f>
        <v>1661228</v>
      </c>
      <c r="J228" s="381">
        <v>17606110</v>
      </c>
      <c r="K228" s="774"/>
      <c r="L228" s="374">
        <v>17606110</v>
      </c>
      <c r="M228" s="182">
        <f t="shared" si="7"/>
        <v>1</v>
      </c>
    </row>
    <row r="229" spans="1:13" ht="18" x14ac:dyDescent="0.25">
      <c r="A229" s="173">
        <v>13</v>
      </c>
      <c r="B229" s="239" t="s">
        <v>262</v>
      </c>
      <c r="C229" s="23">
        <v>6</v>
      </c>
      <c r="D229" s="538" t="s">
        <v>967</v>
      </c>
      <c r="E229" s="539"/>
      <c r="F229" s="105"/>
      <c r="G229" s="106"/>
      <c r="H229" s="404">
        <f>SUM(H227:H228)</f>
        <v>75000000</v>
      </c>
      <c r="I229" s="388">
        <f>SUM(I227:I228)</f>
        <v>8353924</v>
      </c>
      <c r="J229" s="527">
        <f>SUM(H229:I229)</f>
        <v>83353924</v>
      </c>
      <c r="K229" s="404"/>
      <c r="L229" s="404">
        <f>SUM(L227:L228)</f>
        <v>83353924</v>
      </c>
      <c r="M229" s="426">
        <f t="shared" si="7"/>
        <v>1</v>
      </c>
    </row>
    <row r="230" spans="1:13" ht="18" x14ac:dyDescent="0.25">
      <c r="A230" s="173">
        <v>14</v>
      </c>
      <c r="B230" s="239" t="s">
        <v>262</v>
      </c>
      <c r="C230" s="29">
        <v>3</v>
      </c>
      <c r="D230" s="26" t="s">
        <v>968</v>
      </c>
      <c r="E230" s="14" t="e">
        <f>SUM(E222+#REF!)</f>
        <v>#REF!</v>
      </c>
      <c r="F230" s="18"/>
      <c r="H230" s="345">
        <f>H226+H229</f>
        <v>78877310</v>
      </c>
      <c r="I230" s="345">
        <f>I226+I229</f>
        <v>8063031</v>
      </c>
      <c r="J230" s="345">
        <f>J226+J229</f>
        <v>86940341</v>
      </c>
      <c r="K230" s="345">
        <f>K226+K229</f>
        <v>0</v>
      </c>
      <c r="L230" s="345">
        <f>L226+L229</f>
        <v>86940341</v>
      </c>
      <c r="M230" s="426">
        <f t="shared" si="7"/>
        <v>1</v>
      </c>
    </row>
    <row r="231" spans="1:13" ht="18" x14ac:dyDescent="0.25">
      <c r="A231" s="729">
        <v>15</v>
      </c>
      <c r="B231" s="771" t="s">
        <v>725</v>
      </c>
      <c r="C231" s="771"/>
      <c r="D231" s="771"/>
      <c r="E231" s="780" t="e">
        <f>SUM(E230)</f>
        <v>#REF!</v>
      </c>
      <c r="F231" s="18"/>
      <c r="H231" s="752">
        <f>H230</f>
        <v>78877310</v>
      </c>
      <c r="I231" s="752">
        <f>I230</f>
        <v>8063031</v>
      </c>
      <c r="J231" s="752">
        <f>SUM(H231:I231)</f>
        <v>86940341</v>
      </c>
      <c r="K231" s="535"/>
      <c r="L231" s="752">
        <f>L230</f>
        <v>86940341</v>
      </c>
      <c r="M231" s="720">
        <f t="shared" si="7"/>
        <v>1</v>
      </c>
    </row>
    <row r="232" spans="1:13" ht="18" x14ac:dyDescent="0.25">
      <c r="A232" s="730"/>
      <c r="B232" s="771"/>
      <c r="C232" s="771"/>
      <c r="D232" s="771"/>
      <c r="E232" s="781"/>
      <c r="F232" s="18"/>
      <c r="H232" s="753"/>
      <c r="I232" s="753"/>
      <c r="J232" s="753"/>
      <c r="K232" s="536"/>
      <c r="L232" s="753"/>
      <c r="M232" s="720"/>
    </row>
    <row r="233" spans="1:13" ht="18" x14ac:dyDescent="0.25">
      <c r="A233" s="237"/>
      <c r="B233" s="67"/>
      <c r="C233" s="42"/>
      <c r="D233" s="43"/>
      <c r="E233" s="44"/>
      <c r="F233" s="36"/>
      <c r="G233" s="45"/>
      <c r="H233" s="370"/>
      <c r="I233" s="370"/>
      <c r="J233" s="370"/>
      <c r="K233" s="370"/>
      <c r="L233" s="370"/>
    </row>
    <row r="234" spans="1:13" ht="18" x14ac:dyDescent="0.25">
      <c r="A234" s="157"/>
      <c r="B234" s="67"/>
      <c r="C234" s="18"/>
      <c r="D234" s="19" t="s">
        <v>45</v>
      </c>
      <c r="E234" s="21"/>
      <c r="F234" s="18"/>
      <c r="H234" s="371"/>
      <c r="I234" s="371"/>
      <c r="J234" s="371"/>
      <c r="K234" s="371"/>
      <c r="L234" s="371"/>
    </row>
    <row r="235" spans="1:13" ht="18" x14ac:dyDescent="0.25">
      <c r="A235" s="237"/>
      <c r="B235" s="67"/>
      <c r="C235" s="18"/>
      <c r="D235" s="19" t="s">
        <v>46</v>
      </c>
      <c r="E235" s="21"/>
      <c r="F235" s="18"/>
      <c r="H235" s="371"/>
      <c r="I235" s="371"/>
      <c r="J235" s="371"/>
      <c r="K235" s="371"/>
      <c r="L235" s="371"/>
    </row>
    <row r="236" spans="1:13" ht="18" x14ac:dyDescent="0.25">
      <c r="A236" s="237"/>
      <c r="B236" s="67"/>
      <c r="C236" s="18"/>
      <c r="D236" s="19"/>
      <c r="E236" s="22"/>
      <c r="F236" s="18"/>
      <c r="H236" s="373"/>
      <c r="I236" s="373"/>
      <c r="J236" s="373"/>
      <c r="K236" s="373"/>
      <c r="L236" s="373"/>
    </row>
    <row r="237" spans="1:13" ht="18" x14ac:dyDescent="0.25">
      <c r="A237" s="729" t="s">
        <v>503</v>
      </c>
      <c r="B237" s="662" t="s">
        <v>1</v>
      </c>
      <c r="C237" s="662"/>
      <c r="D237" s="13" t="s">
        <v>266</v>
      </c>
      <c r="E237" s="24" t="s">
        <v>3</v>
      </c>
      <c r="F237" s="18">
        <v>511112</v>
      </c>
      <c r="H237" s="340" t="s">
        <v>3</v>
      </c>
      <c r="I237" s="340" t="s">
        <v>5</v>
      </c>
      <c r="J237" s="340" t="s">
        <v>6</v>
      </c>
      <c r="K237" s="340" t="s">
        <v>7</v>
      </c>
      <c r="L237" s="478" t="s">
        <v>8</v>
      </c>
      <c r="M237" s="608" t="s">
        <v>9</v>
      </c>
    </row>
    <row r="238" spans="1:13" ht="18" x14ac:dyDescent="0.25">
      <c r="A238" s="730"/>
      <c r="B238" s="662" t="s">
        <v>15</v>
      </c>
      <c r="C238" s="662"/>
      <c r="D238" s="13" t="s">
        <v>119</v>
      </c>
      <c r="E238" s="24" t="s">
        <v>604</v>
      </c>
      <c r="F238" s="18"/>
      <c r="H238" s="340" t="s">
        <v>873</v>
      </c>
      <c r="I238" s="340" t="s">
        <v>874</v>
      </c>
      <c r="J238" s="340" t="s">
        <v>875</v>
      </c>
      <c r="K238" s="340" t="s">
        <v>876</v>
      </c>
      <c r="L238" s="479" t="s">
        <v>877</v>
      </c>
      <c r="M238" s="613" t="s">
        <v>1093</v>
      </c>
    </row>
    <row r="239" spans="1:13" ht="18" x14ac:dyDescent="0.25">
      <c r="A239" s="236">
        <v>1</v>
      </c>
      <c r="B239" s="69" t="s">
        <v>262</v>
      </c>
      <c r="C239" s="23">
        <v>331</v>
      </c>
      <c r="D239" s="46" t="s">
        <v>518</v>
      </c>
      <c r="E239" s="7">
        <v>1150000</v>
      </c>
      <c r="F239" s="18">
        <v>55215</v>
      </c>
      <c r="H239" s="394">
        <v>1550000</v>
      </c>
      <c r="I239" s="394">
        <f>J239-H239</f>
        <v>67597</v>
      </c>
      <c r="J239" s="540">
        <v>1617597</v>
      </c>
      <c r="K239" s="394"/>
      <c r="L239" s="394">
        <v>1571902</v>
      </c>
      <c r="M239" s="182">
        <f>L239/J239</f>
        <v>0.97175130764955675</v>
      </c>
    </row>
    <row r="240" spans="1:13" ht="18" x14ac:dyDescent="0.25">
      <c r="A240" s="236">
        <v>2</v>
      </c>
      <c r="B240" s="69" t="s">
        <v>262</v>
      </c>
      <c r="C240" s="23">
        <v>334</v>
      </c>
      <c r="D240" s="46" t="s">
        <v>723</v>
      </c>
      <c r="E240" s="7"/>
      <c r="F240" s="18"/>
      <c r="H240" s="394">
        <v>230000</v>
      </c>
      <c r="I240" s="394">
        <v>-230000</v>
      </c>
      <c r="J240" s="540"/>
      <c r="K240" s="394"/>
      <c r="L240" s="394"/>
      <c r="M240" s="182"/>
    </row>
    <row r="241" spans="1:13" ht="18" x14ac:dyDescent="0.25">
      <c r="A241" s="236">
        <v>3</v>
      </c>
      <c r="B241" s="69" t="s">
        <v>262</v>
      </c>
      <c r="C241" s="29">
        <v>33</v>
      </c>
      <c r="D241" s="26" t="s">
        <v>726</v>
      </c>
      <c r="E241" s="40">
        <f>SUM(E239:E239)</f>
        <v>1150000</v>
      </c>
      <c r="F241" s="18">
        <v>56213</v>
      </c>
      <c r="H241" s="349">
        <f>SUM(H239:H240)</f>
        <v>1780000</v>
      </c>
      <c r="I241" s="349">
        <f>SUM(I239:I240)</f>
        <v>-162403</v>
      </c>
      <c r="J241" s="541">
        <f>SUM(H241:I241)</f>
        <v>1617597</v>
      </c>
      <c r="K241" s="349"/>
      <c r="L241" s="349">
        <f>SUM(L239:L240)</f>
        <v>1571902</v>
      </c>
      <c r="M241" s="426">
        <f>L241/J241</f>
        <v>0.97175130764955675</v>
      </c>
    </row>
    <row r="242" spans="1:13" ht="18" x14ac:dyDescent="0.25">
      <c r="A242" s="236">
        <v>4</v>
      </c>
      <c r="B242" s="69" t="s">
        <v>262</v>
      </c>
      <c r="C242" s="23">
        <v>351</v>
      </c>
      <c r="D242" s="27" t="s">
        <v>19</v>
      </c>
      <c r="E242" s="7">
        <f>SUM(E239:E239)*0.27</f>
        <v>310500</v>
      </c>
      <c r="F242" s="18">
        <v>561111</v>
      </c>
      <c r="H242" s="374">
        <v>480600</v>
      </c>
      <c r="I242" s="394">
        <f>J242-H242</f>
        <v>-71761</v>
      </c>
      <c r="J242" s="540">
        <v>408839</v>
      </c>
      <c r="K242" s="374"/>
      <c r="L242" s="374">
        <v>396501</v>
      </c>
      <c r="M242" s="182">
        <f>L242/J242</f>
        <v>0.96982186141733051</v>
      </c>
    </row>
    <row r="243" spans="1:13" ht="18" x14ac:dyDescent="0.25">
      <c r="A243" s="236">
        <v>5</v>
      </c>
      <c r="B243" s="69" t="s">
        <v>262</v>
      </c>
      <c r="C243" s="29">
        <v>35</v>
      </c>
      <c r="D243" s="26" t="s">
        <v>727</v>
      </c>
      <c r="E243" s="40">
        <f>SUM(E242)</f>
        <v>310500</v>
      </c>
      <c r="F243" s="18"/>
      <c r="H243" s="349">
        <f>SUM(H242)</f>
        <v>480600</v>
      </c>
      <c r="I243" s="349">
        <f>SUM(I242)</f>
        <v>-71761</v>
      </c>
      <c r="J243" s="541">
        <f>SUM(H243:I243)</f>
        <v>408839</v>
      </c>
      <c r="K243" s="388"/>
      <c r="L243" s="349">
        <f>SUM(L242)</f>
        <v>396501</v>
      </c>
      <c r="M243" s="426">
        <f>L243/J243</f>
        <v>0.96982186141733051</v>
      </c>
    </row>
    <row r="244" spans="1:13" ht="18" x14ac:dyDescent="0.25">
      <c r="A244" s="236">
        <v>6</v>
      </c>
      <c r="B244" s="69" t="s">
        <v>262</v>
      </c>
      <c r="C244" s="29">
        <v>3</v>
      </c>
      <c r="D244" s="26" t="s">
        <v>728</v>
      </c>
      <c r="E244" s="40">
        <f>SUM(E243,E241)</f>
        <v>1460500</v>
      </c>
      <c r="F244" s="18"/>
      <c r="H244" s="349">
        <f>SUM(H243,H241)</f>
        <v>2260600</v>
      </c>
      <c r="I244" s="349">
        <f>SUM(I243,I241)</f>
        <v>-234164</v>
      </c>
      <c r="J244" s="541">
        <f>SUM(H244:I244)</f>
        <v>2026436</v>
      </c>
      <c r="K244" s="388"/>
      <c r="L244" s="349">
        <f>SUM(L243,L241)</f>
        <v>1968403</v>
      </c>
      <c r="M244" s="426">
        <f>L244/J244</f>
        <v>0.97136203660021836</v>
      </c>
    </row>
    <row r="245" spans="1:13" ht="18" x14ac:dyDescent="0.25">
      <c r="A245" s="729">
        <v>7</v>
      </c>
      <c r="B245" s="471" t="s">
        <v>729</v>
      </c>
      <c r="C245" s="231"/>
      <c r="D245" s="232"/>
      <c r="E245" s="780">
        <f>SUM(E244)</f>
        <v>1460500</v>
      </c>
      <c r="F245" s="18"/>
      <c r="H245" s="752">
        <f>SUM(H244)</f>
        <v>2260600</v>
      </c>
      <c r="I245" s="752">
        <f>I244</f>
        <v>-234164</v>
      </c>
      <c r="J245" s="783">
        <f>J244</f>
        <v>2026436</v>
      </c>
      <c r="K245" s="541"/>
      <c r="L245" s="752">
        <f>SUM(L244)</f>
        <v>1968403</v>
      </c>
      <c r="M245" s="714">
        <f>L245/J245</f>
        <v>0.97136203660021836</v>
      </c>
    </row>
    <row r="246" spans="1:13" ht="18" x14ac:dyDescent="0.25">
      <c r="A246" s="730"/>
      <c r="B246" s="233"/>
      <c r="C246" s="234"/>
      <c r="D246" s="235"/>
      <c r="E246" s="781"/>
      <c r="F246" s="18"/>
      <c r="H246" s="753"/>
      <c r="I246" s="782"/>
      <c r="J246" s="783"/>
      <c r="K246" s="542"/>
      <c r="L246" s="753"/>
      <c r="M246" s="715"/>
    </row>
    <row r="247" spans="1:13" ht="18" x14ac:dyDescent="0.25">
      <c r="A247" s="237"/>
      <c r="B247" s="67"/>
      <c r="C247" s="42"/>
      <c r="D247" s="43"/>
      <c r="E247" s="44"/>
      <c r="F247" s="36"/>
      <c r="G247" s="45"/>
      <c r="H247" s="370"/>
      <c r="I247" s="543"/>
      <c r="J247" s="370"/>
      <c r="K247" s="370"/>
      <c r="L247" s="370"/>
    </row>
    <row r="248" spans="1:13" ht="18" x14ac:dyDescent="0.25">
      <c r="A248" s="237"/>
      <c r="B248" s="67"/>
      <c r="C248" s="42"/>
      <c r="D248" s="43"/>
      <c r="E248" s="44"/>
      <c r="F248" s="36"/>
      <c r="G248" s="45"/>
      <c r="H248" s="370"/>
      <c r="I248" s="370"/>
      <c r="J248" s="370"/>
      <c r="K248" s="370"/>
      <c r="L248" s="370"/>
    </row>
    <row r="249" spans="1:13" ht="18" x14ac:dyDescent="0.25">
      <c r="A249" s="237"/>
      <c r="B249" s="67"/>
      <c r="C249" s="42"/>
      <c r="E249" s="44"/>
      <c r="F249" s="36"/>
      <c r="G249" s="45"/>
      <c r="H249" s="370"/>
      <c r="I249" s="370"/>
      <c r="J249" s="370"/>
      <c r="K249" s="370"/>
      <c r="L249" s="370"/>
    </row>
    <row r="250" spans="1:13" ht="18" x14ac:dyDescent="0.25">
      <c r="A250" s="237"/>
      <c r="B250" s="67"/>
      <c r="C250" s="42"/>
      <c r="E250" s="44"/>
      <c r="F250" s="36"/>
      <c r="G250" s="45"/>
      <c r="H250" s="370"/>
      <c r="I250" s="370"/>
      <c r="J250" s="370"/>
      <c r="K250" s="370"/>
      <c r="L250" s="370"/>
    </row>
    <row r="251" spans="1:13" ht="18" x14ac:dyDescent="0.25">
      <c r="A251" s="157"/>
      <c r="B251" s="67"/>
      <c r="C251" s="18"/>
      <c r="D251" s="19" t="s">
        <v>969</v>
      </c>
      <c r="E251" s="21"/>
      <c r="F251" s="18"/>
      <c r="H251" s="371"/>
      <c r="I251" s="370"/>
      <c r="J251" s="370"/>
      <c r="K251" s="370"/>
      <c r="L251" s="370"/>
    </row>
    <row r="252" spans="1:13" ht="18" x14ac:dyDescent="0.25">
      <c r="A252" s="237"/>
      <c r="B252" s="67"/>
      <c r="C252" s="18"/>
      <c r="D252" s="544" t="s">
        <v>970</v>
      </c>
      <c r="E252" s="21"/>
      <c r="F252" s="18"/>
      <c r="H252" s="371"/>
      <c r="I252" s="370"/>
      <c r="J252" s="370"/>
      <c r="K252" s="370"/>
      <c r="L252" s="370"/>
    </row>
    <row r="253" spans="1:13" ht="18" x14ac:dyDescent="0.25">
      <c r="A253" s="237"/>
      <c r="B253" s="67"/>
      <c r="C253" s="42"/>
      <c r="E253" s="44"/>
      <c r="F253" s="36"/>
      <c r="G253" s="45"/>
      <c r="H253" s="370"/>
      <c r="I253" s="370"/>
      <c r="J253" s="370"/>
      <c r="K253" s="370"/>
      <c r="L253" s="370"/>
    </row>
    <row r="254" spans="1:13" ht="18" x14ac:dyDescent="0.25">
      <c r="A254" s="729" t="s">
        <v>503</v>
      </c>
      <c r="B254" s="662" t="s">
        <v>1</v>
      </c>
      <c r="C254" s="662"/>
      <c r="D254" s="13" t="s">
        <v>266</v>
      </c>
      <c r="E254" s="24" t="s">
        <v>3</v>
      </c>
      <c r="F254" s="18">
        <v>511112</v>
      </c>
      <c r="H254" s="340" t="s">
        <v>3</v>
      </c>
      <c r="I254" s="340" t="s">
        <v>5</v>
      </c>
      <c r="J254" s="340" t="s">
        <v>6</v>
      </c>
      <c r="K254" s="340" t="s">
        <v>7</v>
      </c>
      <c r="L254" s="478" t="s">
        <v>8</v>
      </c>
      <c r="M254" s="608" t="s">
        <v>9</v>
      </c>
    </row>
    <row r="255" spans="1:13" ht="18" x14ac:dyDescent="0.25">
      <c r="A255" s="730"/>
      <c r="B255" s="662" t="s">
        <v>15</v>
      </c>
      <c r="C255" s="662"/>
      <c r="D255" s="13" t="s">
        <v>119</v>
      </c>
      <c r="E255" s="24" t="s">
        <v>604</v>
      </c>
      <c r="F255" s="18"/>
      <c r="H255" s="340" t="s">
        <v>873</v>
      </c>
      <c r="I255" s="340" t="s">
        <v>874</v>
      </c>
      <c r="J255" s="340" t="s">
        <v>875</v>
      </c>
      <c r="K255" s="340" t="s">
        <v>876</v>
      </c>
      <c r="L255" s="479" t="s">
        <v>877</v>
      </c>
      <c r="M255" s="613" t="s">
        <v>1093</v>
      </c>
    </row>
    <row r="256" spans="1:13" ht="18" x14ac:dyDescent="0.25">
      <c r="A256" s="173">
        <v>1</v>
      </c>
      <c r="B256" s="177" t="s">
        <v>262</v>
      </c>
      <c r="C256" s="241">
        <v>12</v>
      </c>
      <c r="D256" s="487" t="s">
        <v>971</v>
      </c>
      <c r="E256" s="378"/>
      <c r="F256" s="105"/>
      <c r="G256" s="106"/>
      <c r="H256" s="399"/>
      <c r="I256" s="421"/>
      <c r="J256" s="421"/>
      <c r="K256" s="494"/>
      <c r="L256" s="494"/>
      <c r="M256" s="182"/>
    </row>
    <row r="257" spans="1:13" ht="18" x14ac:dyDescent="0.25">
      <c r="A257" s="173">
        <v>2</v>
      </c>
      <c r="B257" s="177" t="s">
        <v>262</v>
      </c>
      <c r="C257" s="241">
        <v>21</v>
      </c>
      <c r="D257" s="487" t="s">
        <v>740</v>
      </c>
      <c r="E257" s="378"/>
      <c r="F257" s="105"/>
      <c r="G257" s="106"/>
      <c r="H257" s="399"/>
      <c r="I257" s="421"/>
      <c r="J257" s="421"/>
      <c r="K257" s="494"/>
      <c r="L257" s="494"/>
      <c r="M257" s="182"/>
    </row>
    <row r="258" spans="1:13" ht="18" x14ac:dyDescent="0.25">
      <c r="A258" s="173">
        <v>3</v>
      </c>
      <c r="B258" s="177" t="s">
        <v>262</v>
      </c>
      <c r="C258" s="177">
        <v>336</v>
      </c>
      <c r="D258" s="489" t="s">
        <v>910</v>
      </c>
      <c r="E258" s="377"/>
      <c r="F258" s="18"/>
      <c r="H258" s="340"/>
      <c r="I258" s="494">
        <f>J258-H258</f>
        <v>4153307</v>
      </c>
      <c r="J258" s="494">
        <v>4153307</v>
      </c>
      <c r="K258" s="494" t="s">
        <v>972</v>
      </c>
      <c r="L258" s="494">
        <v>4153307</v>
      </c>
      <c r="M258" s="182">
        <f>L258/J258</f>
        <v>1</v>
      </c>
    </row>
    <row r="259" spans="1:13" ht="18" x14ac:dyDescent="0.25">
      <c r="A259" s="173">
        <v>4</v>
      </c>
      <c r="B259" s="177" t="s">
        <v>262</v>
      </c>
      <c r="C259" s="177">
        <v>337</v>
      </c>
      <c r="D259" s="489" t="s">
        <v>620</v>
      </c>
      <c r="E259" s="377"/>
      <c r="F259" s="18"/>
      <c r="H259" s="340"/>
      <c r="I259" s="494">
        <f>J259-H259</f>
        <v>1048</v>
      </c>
      <c r="J259" s="494">
        <v>1048</v>
      </c>
      <c r="K259" s="494" t="s">
        <v>972</v>
      </c>
      <c r="L259" s="494">
        <v>1048</v>
      </c>
      <c r="M259" s="182">
        <f>L259/J259</f>
        <v>1</v>
      </c>
    </row>
    <row r="260" spans="1:13" ht="18" x14ac:dyDescent="0.25">
      <c r="A260" s="173">
        <v>5</v>
      </c>
      <c r="B260" s="177"/>
      <c r="C260" s="177"/>
      <c r="D260" s="487" t="s">
        <v>973</v>
      </c>
      <c r="E260" s="377"/>
      <c r="F260" s="18"/>
      <c r="H260" s="399"/>
      <c r="I260" s="421">
        <f>SUM(I258:I259)</f>
        <v>4154355</v>
      </c>
      <c r="J260" s="421">
        <f>SUM(J258:J259)</f>
        <v>4154355</v>
      </c>
      <c r="K260" s="421"/>
      <c r="L260" s="421">
        <f>SUM(L258:L259)</f>
        <v>4154355</v>
      </c>
      <c r="M260" s="426">
        <f>L260/J260</f>
        <v>1</v>
      </c>
    </row>
    <row r="261" spans="1:13" ht="18" x14ac:dyDescent="0.25">
      <c r="A261" s="173">
        <v>6</v>
      </c>
      <c r="B261" s="177" t="s">
        <v>262</v>
      </c>
      <c r="C261" s="177">
        <v>342</v>
      </c>
      <c r="D261" s="489" t="s">
        <v>974</v>
      </c>
      <c r="E261" s="377"/>
      <c r="F261" s="18"/>
      <c r="H261" s="340"/>
      <c r="I261" s="494">
        <f>J261-H261</f>
        <v>0</v>
      </c>
      <c r="J261" s="494"/>
      <c r="K261" s="494" t="s">
        <v>972</v>
      </c>
      <c r="L261" s="494"/>
      <c r="M261" s="182"/>
    </row>
    <row r="262" spans="1:13" ht="18" x14ac:dyDescent="0.25">
      <c r="A262" s="173">
        <v>7</v>
      </c>
      <c r="B262" s="177" t="s">
        <v>262</v>
      </c>
      <c r="C262" s="177">
        <v>351</v>
      </c>
      <c r="D262" s="489" t="s">
        <v>911</v>
      </c>
      <c r="E262" s="377"/>
      <c r="F262" s="18"/>
      <c r="H262" s="340"/>
      <c r="I262" s="494">
        <f>J262-H262</f>
        <v>1061993</v>
      </c>
      <c r="J262" s="494">
        <v>1061993</v>
      </c>
      <c r="K262" s="494" t="s">
        <v>972</v>
      </c>
      <c r="L262" s="494">
        <v>1061993</v>
      </c>
      <c r="M262" s="182">
        <f>L262/J262</f>
        <v>1</v>
      </c>
    </row>
    <row r="263" spans="1:13" ht="18" x14ac:dyDescent="0.25">
      <c r="A263" s="173">
        <v>8</v>
      </c>
      <c r="B263" s="177" t="s">
        <v>262</v>
      </c>
      <c r="C263" s="177">
        <v>355</v>
      </c>
      <c r="D263" s="489" t="s">
        <v>975</v>
      </c>
      <c r="E263" s="377"/>
      <c r="F263" s="18"/>
      <c r="H263" s="340"/>
      <c r="I263" s="494">
        <f>J263-H263</f>
        <v>0</v>
      </c>
      <c r="J263" s="394"/>
      <c r="K263" s="545" t="s">
        <v>976</v>
      </c>
      <c r="L263" s="394"/>
      <c r="M263" s="182"/>
    </row>
    <row r="264" spans="1:13" ht="18" x14ac:dyDescent="0.25">
      <c r="A264" s="173">
        <v>9</v>
      </c>
      <c r="B264" s="177"/>
      <c r="C264" s="177"/>
      <c r="D264" s="489" t="s">
        <v>744</v>
      </c>
      <c r="E264" s="377"/>
      <c r="F264" s="18"/>
      <c r="H264" s="340"/>
      <c r="I264" s="494">
        <f>J264-H264</f>
        <v>100000</v>
      </c>
      <c r="J264" s="394">
        <v>100000</v>
      </c>
      <c r="K264" s="545"/>
      <c r="L264" s="394">
        <v>100000</v>
      </c>
      <c r="M264" s="182">
        <f>L264/J264</f>
        <v>1</v>
      </c>
    </row>
    <row r="265" spans="1:13" ht="18" x14ac:dyDescent="0.25">
      <c r="A265" s="173">
        <v>10</v>
      </c>
      <c r="B265" s="177" t="s">
        <v>262</v>
      </c>
      <c r="C265" s="241">
        <v>3</v>
      </c>
      <c r="D265" s="487" t="s">
        <v>20</v>
      </c>
      <c r="E265" s="378"/>
      <c r="F265" s="105"/>
      <c r="G265" s="106"/>
      <c r="H265" s="399"/>
      <c r="I265" s="546">
        <f>SUM(I262:I264)</f>
        <v>1161993</v>
      </c>
      <c r="J265" s="546">
        <f>SUM(J262:J264)</f>
        <v>1161993</v>
      </c>
      <c r="K265" s="421" t="s">
        <v>972</v>
      </c>
      <c r="L265" s="546">
        <f>SUM(L262:L264)</f>
        <v>1161993</v>
      </c>
      <c r="M265" s="426">
        <f>L265/J265</f>
        <v>1</v>
      </c>
    </row>
    <row r="266" spans="1:13" ht="18" x14ac:dyDescent="0.25">
      <c r="A266" s="173">
        <v>11</v>
      </c>
      <c r="B266" s="177"/>
      <c r="C266" s="241"/>
      <c r="D266" s="487" t="s">
        <v>977</v>
      </c>
      <c r="E266" s="378"/>
      <c r="F266" s="105"/>
      <c r="G266" s="106"/>
      <c r="H266" s="399"/>
      <c r="I266" s="546">
        <f>I260+I265</f>
        <v>5316348</v>
      </c>
      <c r="J266" s="546">
        <f>J260+J265</f>
        <v>5316348</v>
      </c>
      <c r="K266" s="421"/>
      <c r="L266" s="546">
        <f>L260+L265</f>
        <v>5316348</v>
      </c>
      <c r="M266" s="426">
        <f>L266/J266</f>
        <v>1</v>
      </c>
    </row>
    <row r="267" spans="1:13" ht="18" x14ac:dyDescent="0.25">
      <c r="A267" s="173">
        <v>12</v>
      </c>
      <c r="B267" s="177" t="s">
        <v>262</v>
      </c>
      <c r="C267" s="177">
        <v>61</v>
      </c>
      <c r="D267" s="489" t="s">
        <v>978</v>
      </c>
      <c r="E267" s="377"/>
      <c r="F267" s="18"/>
      <c r="H267" s="340"/>
      <c r="I267" s="494">
        <f>J267-H267</f>
        <v>0</v>
      </c>
      <c r="J267" s="394"/>
      <c r="K267" s="494" t="s">
        <v>972</v>
      </c>
      <c r="L267" s="394"/>
      <c r="M267" s="182"/>
    </row>
    <row r="268" spans="1:13" ht="18" x14ac:dyDescent="0.25">
      <c r="A268" s="173">
        <v>13</v>
      </c>
      <c r="B268" s="177" t="s">
        <v>262</v>
      </c>
      <c r="C268" s="177">
        <v>62</v>
      </c>
      <c r="D268" s="178" t="s">
        <v>1369</v>
      </c>
      <c r="E268" s="100"/>
      <c r="F268" s="100"/>
      <c r="G268" s="100"/>
      <c r="H268" s="374"/>
      <c r="I268" s="494">
        <f>J268-H268</f>
        <v>4882196</v>
      </c>
      <c r="J268" s="490">
        <v>4882196</v>
      </c>
      <c r="K268" s="494" t="s">
        <v>972</v>
      </c>
      <c r="L268" s="490">
        <v>4882196</v>
      </c>
      <c r="M268" s="182">
        <f>L268/J268</f>
        <v>1</v>
      </c>
    </row>
    <row r="269" spans="1:13" ht="18" x14ac:dyDescent="0.25">
      <c r="A269" s="173">
        <v>14</v>
      </c>
      <c r="B269" s="177" t="s">
        <v>262</v>
      </c>
      <c r="C269" s="177">
        <v>62</v>
      </c>
      <c r="D269" s="178" t="s">
        <v>979</v>
      </c>
      <c r="E269" s="100"/>
      <c r="F269" s="100"/>
      <c r="G269" s="100"/>
      <c r="H269" s="374"/>
      <c r="I269" s="494">
        <f>J269-H269</f>
        <v>0</v>
      </c>
      <c r="J269" s="365"/>
      <c r="K269" s="494" t="s">
        <v>972</v>
      </c>
      <c r="L269" s="365"/>
      <c r="M269" s="182"/>
    </row>
    <row r="270" spans="1:13" ht="18" x14ac:dyDescent="0.25">
      <c r="A270" s="173">
        <v>15</v>
      </c>
      <c r="B270" s="177" t="s">
        <v>262</v>
      </c>
      <c r="C270" s="177">
        <v>64</v>
      </c>
      <c r="D270" s="178" t="s">
        <v>980</v>
      </c>
      <c r="E270" s="100"/>
      <c r="F270" s="100"/>
      <c r="G270" s="100"/>
      <c r="H270" s="374"/>
      <c r="I270" s="494">
        <f>J270-H270</f>
        <v>0</v>
      </c>
      <c r="J270" s="365"/>
      <c r="K270" s="494" t="s">
        <v>972</v>
      </c>
      <c r="L270" s="365"/>
      <c r="M270" s="182"/>
    </row>
    <row r="271" spans="1:13" ht="18" x14ac:dyDescent="0.25">
      <c r="A271" s="173">
        <v>16</v>
      </c>
      <c r="B271" s="177" t="s">
        <v>262</v>
      </c>
      <c r="C271" s="177">
        <v>67</v>
      </c>
      <c r="D271" s="178" t="s">
        <v>511</v>
      </c>
      <c r="E271" s="100"/>
      <c r="F271" s="100"/>
      <c r="G271" s="100"/>
      <c r="H271" s="374"/>
      <c r="I271" s="494">
        <f>J271-H271</f>
        <v>0</v>
      </c>
      <c r="J271" s="547"/>
      <c r="K271" s="494" t="s">
        <v>972</v>
      </c>
      <c r="L271" s="547"/>
      <c r="M271" s="182"/>
    </row>
    <row r="272" spans="1:13" ht="18" x14ac:dyDescent="0.25">
      <c r="A272" s="173">
        <v>17</v>
      </c>
      <c r="B272" s="177" t="s">
        <v>262</v>
      </c>
      <c r="C272" s="241">
        <v>6</v>
      </c>
      <c r="D272" s="242" t="s">
        <v>981</v>
      </c>
      <c r="E272" s="240"/>
      <c r="F272" s="240"/>
      <c r="G272" s="240"/>
      <c r="H272" s="425"/>
      <c r="I272" s="369">
        <f>SUM(I267:I271)</f>
        <v>4882196</v>
      </c>
      <c r="J272" s="541">
        <f>SUM(J267:J271)</f>
        <v>4882196</v>
      </c>
      <c r="K272" s="421" t="s">
        <v>972</v>
      </c>
      <c r="L272" s="541">
        <f>SUM(L267:L271)</f>
        <v>4882196</v>
      </c>
      <c r="M272" s="426">
        <f>L272/J272</f>
        <v>1</v>
      </c>
    </row>
    <row r="273" spans="1:15" ht="18" x14ac:dyDescent="0.25">
      <c r="A273" s="548">
        <v>18</v>
      </c>
      <c r="B273" s="549" t="s">
        <v>262</v>
      </c>
      <c r="C273" s="550">
        <v>6</v>
      </c>
      <c r="D273" s="467" t="s">
        <v>729</v>
      </c>
      <c r="E273" s="467"/>
      <c r="F273" s="467"/>
      <c r="G273" s="551"/>
      <c r="H273" s="552">
        <f>SUM(H258:H271)</f>
        <v>0</v>
      </c>
      <c r="I273" s="552">
        <f>I266+I272</f>
        <v>10198544</v>
      </c>
      <c r="J273" s="552">
        <f>J266+J272</f>
        <v>10198544</v>
      </c>
      <c r="K273" s="527"/>
      <c r="L273" s="552">
        <f>L266+L272</f>
        <v>10198544</v>
      </c>
      <c r="M273" s="426">
        <f>L273/J273</f>
        <v>1</v>
      </c>
      <c r="O273" s="247"/>
    </row>
    <row r="274" spans="1:15" ht="18" x14ac:dyDescent="0.25">
      <c r="A274" s="237"/>
      <c r="B274" s="67"/>
      <c r="C274" s="42"/>
      <c r="E274" s="44"/>
      <c r="F274" s="36"/>
      <c r="G274" s="45"/>
      <c r="H274" s="370"/>
      <c r="I274" s="370"/>
      <c r="J274" s="370"/>
      <c r="K274" s="370"/>
      <c r="L274" s="370"/>
    </row>
    <row r="275" spans="1:15" ht="18" x14ac:dyDescent="0.25">
      <c r="A275" s="237"/>
      <c r="B275" s="67"/>
      <c r="C275" s="18"/>
      <c r="D275" s="19" t="s">
        <v>37</v>
      </c>
      <c r="E275" s="20"/>
      <c r="F275" s="18"/>
      <c r="H275" s="373"/>
      <c r="I275" s="370"/>
      <c r="J275" s="370"/>
      <c r="K275" s="370"/>
      <c r="L275" s="370"/>
    </row>
    <row r="276" spans="1:15" ht="18" x14ac:dyDescent="0.25">
      <c r="A276" s="237"/>
      <c r="B276" s="67"/>
      <c r="C276" s="18"/>
      <c r="D276" s="19" t="s">
        <v>730</v>
      </c>
      <c r="E276" s="21"/>
      <c r="F276" s="18" t="s">
        <v>716</v>
      </c>
      <c r="H276" s="371"/>
      <c r="I276" s="370"/>
      <c r="J276" s="370"/>
      <c r="K276" s="370"/>
      <c r="L276" s="370"/>
    </row>
    <row r="277" spans="1:15" ht="18" x14ac:dyDescent="0.25">
      <c r="A277" s="237"/>
      <c r="B277" s="67"/>
      <c r="C277" s="18"/>
      <c r="D277" s="16"/>
      <c r="E277" s="22"/>
      <c r="F277" s="18"/>
      <c r="G277" s="18"/>
      <c r="H277" s="373"/>
      <c r="I277" s="373"/>
      <c r="J277" s="373"/>
      <c r="K277" s="373"/>
      <c r="L277" s="373"/>
    </row>
    <row r="278" spans="1:15" ht="18" x14ac:dyDescent="0.25">
      <c r="A278" s="729" t="s">
        <v>503</v>
      </c>
      <c r="B278" s="662" t="s">
        <v>1</v>
      </c>
      <c r="C278" s="662"/>
      <c r="D278" s="13" t="s">
        <v>266</v>
      </c>
      <c r="E278" s="24" t="s">
        <v>3</v>
      </c>
      <c r="F278" s="18">
        <v>511112</v>
      </c>
      <c r="H278" s="340" t="s">
        <v>3</v>
      </c>
      <c r="I278" s="340" t="s">
        <v>5</v>
      </c>
      <c r="J278" s="340" t="s">
        <v>6</v>
      </c>
      <c r="K278" s="340" t="s">
        <v>7</v>
      </c>
      <c r="L278" s="478" t="s">
        <v>8</v>
      </c>
      <c r="M278" s="608" t="s">
        <v>9</v>
      </c>
    </row>
    <row r="279" spans="1:15" ht="18" x14ac:dyDescent="0.25">
      <c r="A279" s="730"/>
      <c r="B279" s="662" t="s">
        <v>15</v>
      </c>
      <c r="C279" s="662"/>
      <c r="D279" s="13" t="s">
        <v>119</v>
      </c>
      <c r="E279" s="24" t="s">
        <v>604</v>
      </c>
      <c r="F279" s="18"/>
      <c r="H279" s="340" t="s">
        <v>873</v>
      </c>
      <c r="I279" s="340" t="s">
        <v>874</v>
      </c>
      <c r="J279" s="340" t="s">
        <v>875</v>
      </c>
      <c r="K279" s="340" t="s">
        <v>876</v>
      </c>
      <c r="L279" s="479" t="s">
        <v>877</v>
      </c>
      <c r="M279" s="613" t="s">
        <v>1093</v>
      </c>
    </row>
    <row r="280" spans="1:15" ht="18" x14ac:dyDescent="0.25">
      <c r="A280" s="236">
        <v>1</v>
      </c>
      <c r="B280" s="68" t="s">
        <v>262</v>
      </c>
      <c r="C280" s="23">
        <v>1101</v>
      </c>
      <c r="D280" s="32" t="s">
        <v>612</v>
      </c>
      <c r="E280" s="395">
        <v>618000</v>
      </c>
      <c r="F280" s="18"/>
      <c r="H280" s="396">
        <v>2033700</v>
      </c>
      <c r="I280" s="553">
        <f>J280-H280</f>
        <v>96900</v>
      </c>
      <c r="J280" s="553">
        <v>2130600</v>
      </c>
      <c r="K280" s="47" t="s">
        <v>982</v>
      </c>
      <c r="L280" s="340">
        <v>2130600</v>
      </c>
      <c r="M280" s="182">
        <f>L280/J280</f>
        <v>1</v>
      </c>
    </row>
    <row r="281" spans="1:15" ht="18" x14ac:dyDescent="0.25">
      <c r="A281" s="236">
        <v>2</v>
      </c>
      <c r="B281" s="68" t="s">
        <v>262</v>
      </c>
      <c r="C281" s="23">
        <v>1107</v>
      </c>
      <c r="D281" s="32" t="s">
        <v>731</v>
      </c>
      <c r="E281" s="395">
        <v>30000</v>
      </c>
      <c r="F281" s="18"/>
      <c r="H281" s="396">
        <v>100000</v>
      </c>
      <c r="I281" s="553"/>
      <c r="J281" s="553">
        <f>SUM(H281:I281)</f>
        <v>100000</v>
      </c>
      <c r="K281" s="24"/>
      <c r="L281" s="340">
        <v>100000</v>
      </c>
      <c r="M281" s="182">
        <f>L281/J281</f>
        <v>1</v>
      </c>
    </row>
    <row r="282" spans="1:15" ht="18" x14ac:dyDescent="0.25">
      <c r="A282" s="236">
        <v>3</v>
      </c>
      <c r="B282" s="68" t="s">
        <v>262</v>
      </c>
      <c r="C282" s="23">
        <v>1103</v>
      </c>
      <c r="D282" s="32" t="s">
        <v>732</v>
      </c>
      <c r="E282" s="395">
        <v>6000</v>
      </c>
      <c r="F282" s="18"/>
      <c r="H282" s="396">
        <v>250000</v>
      </c>
      <c r="I282" s="396"/>
      <c r="J282" s="553">
        <f>SUM(H282:I282)</f>
        <v>250000</v>
      </c>
      <c r="K282" s="554"/>
      <c r="L282" s="396">
        <v>250000</v>
      </c>
      <c r="M282" s="182">
        <f>L282/J282</f>
        <v>1</v>
      </c>
    </row>
    <row r="283" spans="1:15" ht="18" x14ac:dyDescent="0.25">
      <c r="A283" s="236">
        <v>4</v>
      </c>
      <c r="B283" s="68" t="s">
        <v>262</v>
      </c>
      <c r="C283" s="23">
        <v>111</v>
      </c>
      <c r="D283" s="32" t="s">
        <v>983</v>
      </c>
      <c r="E283" s="395"/>
      <c r="F283" s="18"/>
      <c r="H283" s="396">
        <v>12000</v>
      </c>
      <c r="I283" s="553">
        <f>J283-H283</f>
        <v>-12000</v>
      </c>
      <c r="J283" s="553"/>
      <c r="K283" s="554"/>
      <c r="L283" s="396"/>
      <c r="M283" s="182"/>
    </row>
    <row r="284" spans="1:15" ht="18" x14ac:dyDescent="0.25">
      <c r="A284" s="236">
        <v>5</v>
      </c>
      <c r="B284" s="68"/>
      <c r="C284" s="23"/>
      <c r="D284" s="32" t="s">
        <v>984</v>
      </c>
      <c r="E284" s="395"/>
      <c r="F284" s="18"/>
      <c r="H284" s="396"/>
      <c r="I284" s="396">
        <v>26000</v>
      </c>
      <c r="J284" s="340">
        <f>SUM(H284:I284)</f>
        <v>26000</v>
      </c>
      <c r="K284" s="554" t="s">
        <v>985</v>
      </c>
      <c r="L284" s="396">
        <v>26000</v>
      </c>
      <c r="M284" s="182">
        <f>L284/J284</f>
        <v>1</v>
      </c>
    </row>
    <row r="285" spans="1:15" ht="18" x14ac:dyDescent="0.25">
      <c r="A285" s="236">
        <v>6</v>
      </c>
      <c r="B285" s="68" t="s">
        <v>262</v>
      </c>
      <c r="C285" s="29">
        <v>11</v>
      </c>
      <c r="D285" s="35" t="s">
        <v>553</v>
      </c>
      <c r="E285" s="33">
        <f>SUM(E280:E282)</f>
        <v>654000</v>
      </c>
      <c r="F285" s="18"/>
      <c r="H285" s="397">
        <f>SUM(H280:H283)</f>
        <v>2395700</v>
      </c>
      <c r="I285" s="555">
        <f>SUM(I280:I284)</f>
        <v>110900</v>
      </c>
      <c r="J285" s="399">
        <f>SUM(J280:J284)</f>
        <v>2506600</v>
      </c>
      <c r="K285" s="555"/>
      <c r="L285" s="555">
        <f>SUM(L280:L284)</f>
        <v>2506600</v>
      </c>
      <c r="M285" s="426">
        <f t="shared" ref="M285:M348" si="8">L285/J285</f>
        <v>1</v>
      </c>
    </row>
    <row r="286" spans="1:15" ht="18" x14ac:dyDescent="0.2">
      <c r="A286" s="236">
        <v>7</v>
      </c>
      <c r="B286" s="68" t="s">
        <v>262</v>
      </c>
      <c r="C286" s="23">
        <v>2</v>
      </c>
      <c r="D286" s="32" t="s">
        <v>734</v>
      </c>
      <c r="E286" s="395">
        <f>SUM(E280*0.27)</f>
        <v>166860</v>
      </c>
      <c r="F286" s="18"/>
      <c r="H286" s="396">
        <v>449331</v>
      </c>
      <c r="I286" s="556">
        <f>J286-H286</f>
        <v>69510</v>
      </c>
      <c r="J286" s="557">
        <v>518841</v>
      </c>
      <c r="K286" s="556"/>
      <c r="L286" s="557">
        <v>518841</v>
      </c>
      <c r="M286" s="182">
        <f t="shared" si="8"/>
        <v>1</v>
      </c>
    </row>
    <row r="287" spans="1:15" ht="18" x14ac:dyDescent="0.2">
      <c r="A287" s="236">
        <v>8</v>
      </c>
      <c r="B287" s="68" t="s">
        <v>262</v>
      </c>
      <c r="C287" s="23">
        <v>2</v>
      </c>
      <c r="D287" s="32" t="s">
        <v>317</v>
      </c>
      <c r="E287" s="395">
        <f>SUM(E281*1.19*0.14)</f>
        <v>4998.0000000000009</v>
      </c>
      <c r="F287" s="18"/>
      <c r="H287" s="396">
        <v>16520</v>
      </c>
      <c r="I287" s="417"/>
      <c r="J287" s="557">
        <v>16520</v>
      </c>
      <c r="K287" s="417"/>
      <c r="L287" s="557">
        <v>16520</v>
      </c>
      <c r="M287" s="182">
        <f t="shared" si="8"/>
        <v>1</v>
      </c>
    </row>
    <row r="288" spans="1:15" ht="18" x14ac:dyDescent="0.2">
      <c r="A288" s="236">
        <v>9</v>
      </c>
      <c r="B288" s="68" t="s">
        <v>262</v>
      </c>
      <c r="C288" s="23">
        <v>2</v>
      </c>
      <c r="D288" s="32" t="s">
        <v>38</v>
      </c>
      <c r="E288" s="395">
        <f>SUM(E281*1.19*0.16)</f>
        <v>5712</v>
      </c>
      <c r="F288" s="18"/>
      <c r="H288" s="396">
        <v>17700</v>
      </c>
      <c r="I288" s="556"/>
      <c r="J288" s="557">
        <v>17700</v>
      </c>
      <c r="K288" s="556"/>
      <c r="L288" s="557">
        <v>17700</v>
      </c>
      <c r="M288" s="182">
        <f t="shared" si="8"/>
        <v>1</v>
      </c>
    </row>
    <row r="289" spans="1:13" ht="18" x14ac:dyDescent="0.2">
      <c r="A289" s="236">
        <v>10</v>
      </c>
      <c r="B289" s="68" t="s">
        <v>262</v>
      </c>
      <c r="C289" s="29">
        <v>2</v>
      </c>
      <c r="D289" s="35" t="s">
        <v>560</v>
      </c>
      <c r="E289" s="33">
        <f>SUM(E286:E287)</f>
        <v>171858</v>
      </c>
      <c r="F289" s="18"/>
      <c r="H289" s="397">
        <f>SUM(H286:H288)</f>
        <v>483551</v>
      </c>
      <c r="I289" s="555">
        <f>SUM(I286:I288)</f>
        <v>69510</v>
      </c>
      <c r="J289" s="555">
        <f>SUM(J286:J288)</f>
        <v>553061</v>
      </c>
      <c r="K289" s="555"/>
      <c r="L289" s="555">
        <f>SUM(L286:L288)</f>
        <v>553061</v>
      </c>
      <c r="M289" s="426">
        <f t="shared" si="8"/>
        <v>1</v>
      </c>
    </row>
    <row r="290" spans="1:13" ht="18" x14ac:dyDescent="0.25">
      <c r="A290" s="236">
        <v>11</v>
      </c>
      <c r="B290" s="68" t="s">
        <v>262</v>
      </c>
      <c r="C290" s="23">
        <v>312</v>
      </c>
      <c r="D290" s="37" t="s">
        <v>16</v>
      </c>
      <c r="E290" s="34">
        <v>300000</v>
      </c>
      <c r="F290" s="18"/>
      <c r="H290" s="398">
        <v>250000</v>
      </c>
      <c r="I290" s="556"/>
      <c r="J290" s="340">
        <f>SUM(H290:I290)</f>
        <v>250000</v>
      </c>
      <c r="K290" s="556"/>
      <c r="L290" s="775">
        <v>512540</v>
      </c>
      <c r="M290" s="182">
        <f t="shared" si="8"/>
        <v>2.05016</v>
      </c>
    </row>
    <row r="291" spans="1:13" ht="18" x14ac:dyDescent="0.25">
      <c r="A291" s="236">
        <v>12</v>
      </c>
      <c r="B291" s="68" t="s">
        <v>262</v>
      </c>
      <c r="C291" s="23">
        <v>312</v>
      </c>
      <c r="D291" s="32" t="s">
        <v>986</v>
      </c>
      <c r="E291" s="395">
        <v>10000</v>
      </c>
      <c r="F291" s="18"/>
      <c r="H291" s="396">
        <v>15748</v>
      </c>
      <c r="I291" s="417"/>
      <c r="J291" s="340">
        <f>SUM(H291:I291)</f>
        <v>15748</v>
      </c>
      <c r="K291" s="417"/>
      <c r="L291" s="776"/>
      <c r="M291" s="182">
        <f t="shared" si="8"/>
        <v>0</v>
      </c>
    </row>
    <row r="292" spans="1:13" ht="18" x14ac:dyDescent="0.25">
      <c r="A292" s="236">
        <v>13</v>
      </c>
      <c r="B292" s="68" t="s">
        <v>262</v>
      </c>
      <c r="C292" s="23">
        <v>312</v>
      </c>
      <c r="D292" s="32" t="s">
        <v>39</v>
      </c>
      <c r="E292" s="395">
        <v>600000</v>
      </c>
      <c r="F292" s="18"/>
      <c r="H292" s="398">
        <v>420000</v>
      </c>
      <c r="I292" s="556">
        <v>-173208</v>
      </c>
      <c r="J292" s="340">
        <f>SUM(H292:I292)</f>
        <v>246792</v>
      </c>
      <c r="K292" s="556"/>
      <c r="L292" s="777"/>
      <c r="M292" s="182">
        <f t="shared" si="8"/>
        <v>0</v>
      </c>
    </row>
    <row r="293" spans="1:13" ht="18" x14ac:dyDescent="0.25">
      <c r="A293" s="236">
        <v>14</v>
      </c>
      <c r="B293" s="68" t="s">
        <v>262</v>
      </c>
      <c r="C293" s="29">
        <v>31</v>
      </c>
      <c r="D293" s="35" t="s">
        <v>735</v>
      </c>
      <c r="E293" s="33">
        <f>SUM(E290:E292)</f>
        <v>910000</v>
      </c>
      <c r="F293" s="18"/>
      <c r="H293" s="397">
        <f>SUM(H290:H292)</f>
        <v>685748</v>
      </c>
      <c r="I293" s="555">
        <f>SUM(I290:I292)</f>
        <v>-173208</v>
      </c>
      <c r="J293" s="399">
        <f>SUM(H293:I293)</f>
        <v>512540</v>
      </c>
      <c r="K293" s="555"/>
      <c r="L293" s="555">
        <f>SUM(L290)</f>
        <v>512540</v>
      </c>
      <c r="M293" s="426">
        <f t="shared" si="8"/>
        <v>1</v>
      </c>
    </row>
    <row r="294" spans="1:13" ht="18" x14ac:dyDescent="0.2">
      <c r="A294" s="236">
        <v>15</v>
      </c>
      <c r="B294" s="68" t="s">
        <v>262</v>
      </c>
      <c r="C294" s="23">
        <v>334</v>
      </c>
      <c r="D294" s="32" t="s">
        <v>561</v>
      </c>
      <c r="E294" s="395">
        <v>250000</v>
      </c>
      <c r="F294" s="18"/>
      <c r="H294" s="398">
        <v>100000</v>
      </c>
      <c r="I294" s="556">
        <f>J294-H294</f>
        <v>-70000</v>
      </c>
      <c r="J294" s="556">
        <v>30000</v>
      </c>
      <c r="K294" s="556"/>
      <c r="L294" s="556">
        <v>30000</v>
      </c>
      <c r="M294" s="182">
        <f t="shared" si="8"/>
        <v>1</v>
      </c>
    </row>
    <row r="295" spans="1:13" ht="18" x14ac:dyDescent="0.2">
      <c r="A295" s="236">
        <v>16</v>
      </c>
      <c r="B295" s="68" t="s">
        <v>262</v>
      </c>
      <c r="C295" s="23">
        <v>337</v>
      </c>
      <c r="D295" s="32" t="s">
        <v>736</v>
      </c>
      <c r="E295" s="395">
        <v>62000</v>
      </c>
      <c r="F295" s="18"/>
      <c r="H295" s="396">
        <v>65000</v>
      </c>
      <c r="I295" s="556">
        <f>J295-H295</f>
        <v>-65000</v>
      </c>
      <c r="J295" s="417"/>
      <c r="K295" s="417"/>
      <c r="L295" s="417"/>
      <c r="M295" s="182"/>
    </row>
    <row r="296" spans="1:13" ht="18" x14ac:dyDescent="0.2">
      <c r="A296" s="236">
        <v>17</v>
      </c>
      <c r="B296" s="68" t="s">
        <v>262</v>
      </c>
      <c r="C296" s="23">
        <v>337</v>
      </c>
      <c r="D296" s="32" t="s">
        <v>620</v>
      </c>
      <c r="E296" s="395"/>
      <c r="F296" s="18"/>
      <c r="H296" s="396">
        <v>182000</v>
      </c>
      <c r="I296" s="556">
        <f>J296-H296</f>
        <v>-48571</v>
      </c>
      <c r="J296" s="556">
        <v>133429</v>
      </c>
      <c r="K296" s="556"/>
      <c r="L296" s="556">
        <v>133429</v>
      </c>
      <c r="M296" s="182">
        <f t="shared" si="8"/>
        <v>1</v>
      </c>
    </row>
    <row r="297" spans="1:13" ht="18" x14ac:dyDescent="0.2">
      <c r="A297" s="236">
        <v>18</v>
      </c>
      <c r="B297" s="68" t="s">
        <v>262</v>
      </c>
      <c r="C297" s="29">
        <v>33</v>
      </c>
      <c r="D297" s="35" t="s">
        <v>737</v>
      </c>
      <c r="E297" s="33">
        <f>SUM(E294:G295)</f>
        <v>312000</v>
      </c>
      <c r="F297" s="18"/>
      <c r="H297" s="397">
        <f>SUM(H294:H296)</f>
        <v>347000</v>
      </c>
      <c r="I297" s="555">
        <f>SUM(I294:I296)</f>
        <v>-183571</v>
      </c>
      <c r="J297" s="555">
        <f>SUM(J294:J296)</f>
        <v>163429</v>
      </c>
      <c r="K297" s="555"/>
      <c r="L297" s="555">
        <f>SUM(L294:L296)</f>
        <v>163429</v>
      </c>
      <c r="M297" s="426">
        <f t="shared" si="8"/>
        <v>1</v>
      </c>
    </row>
    <row r="298" spans="1:13" ht="18" x14ac:dyDescent="0.25">
      <c r="A298" s="236">
        <v>19</v>
      </c>
      <c r="B298" s="68" t="s">
        <v>262</v>
      </c>
      <c r="C298" s="23">
        <v>351</v>
      </c>
      <c r="D298" s="27" t="s">
        <v>19</v>
      </c>
      <c r="E298" s="395" t="e">
        <f>SUM(#REF!+E290+#REF!+E291+E292+E294)*0.27</f>
        <v>#REF!</v>
      </c>
      <c r="F298" s="18"/>
      <c r="H298" s="396">
        <v>261292</v>
      </c>
      <c r="I298" s="556">
        <f>J298-H298</f>
        <v>-90882</v>
      </c>
      <c r="J298" s="340">
        <v>170410</v>
      </c>
      <c r="K298" s="396"/>
      <c r="L298" s="396">
        <v>170410</v>
      </c>
      <c r="M298" s="182">
        <f t="shared" si="8"/>
        <v>1</v>
      </c>
    </row>
    <row r="299" spans="1:13" ht="18" x14ac:dyDescent="0.25">
      <c r="A299" s="236">
        <v>20</v>
      </c>
      <c r="B299" s="68" t="s">
        <v>262</v>
      </c>
      <c r="C299" s="29">
        <v>35</v>
      </c>
      <c r="D299" s="35" t="s">
        <v>738</v>
      </c>
      <c r="E299" s="33" t="e">
        <f>SUM(E298)</f>
        <v>#REF!</v>
      </c>
      <c r="F299" s="18"/>
      <c r="H299" s="397">
        <f>SUM(H298)</f>
        <v>261292</v>
      </c>
      <c r="I299" s="472">
        <f>SUM(I298)</f>
        <v>-90882</v>
      </c>
      <c r="J299" s="399">
        <f>SUM(H299:I299)</f>
        <v>170410</v>
      </c>
      <c r="K299" s="472"/>
      <c r="L299" s="472">
        <f>SUM(L298)</f>
        <v>170410</v>
      </c>
      <c r="M299" s="426">
        <f t="shared" si="8"/>
        <v>1</v>
      </c>
    </row>
    <row r="300" spans="1:13" ht="18" x14ac:dyDescent="0.25">
      <c r="A300" s="236">
        <v>21</v>
      </c>
      <c r="B300" s="68" t="s">
        <v>262</v>
      </c>
      <c r="C300" s="29">
        <v>3</v>
      </c>
      <c r="D300" s="35" t="s">
        <v>739</v>
      </c>
      <c r="E300" s="33" t="e">
        <f>SUM(E293+E297+E299)</f>
        <v>#REF!</v>
      </c>
      <c r="F300" s="18"/>
      <c r="H300" s="397">
        <f>SUM(H293+H297+H299)</f>
        <v>1294040</v>
      </c>
      <c r="I300" s="397">
        <f>I293+I297+I298</f>
        <v>-447661</v>
      </c>
      <c r="J300" s="399">
        <f>SUM(H300:I300)</f>
        <v>846379</v>
      </c>
      <c r="K300" s="555"/>
      <c r="L300" s="397">
        <f>SUM(L293+L297+L299)</f>
        <v>846379</v>
      </c>
      <c r="M300" s="426">
        <f t="shared" si="8"/>
        <v>1</v>
      </c>
    </row>
    <row r="301" spans="1:13" x14ac:dyDescent="0.2">
      <c r="A301" s="729">
        <v>22</v>
      </c>
      <c r="B301" s="759" t="s">
        <v>562</v>
      </c>
      <c r="C301" s="760"/>
      <c r="D301" s="761"/>
      <c r="E301" s="765" t="e">
        <f>SUM(E300+E285+E289)</f>
        <v>#REF!</v>
      </c>
      <c r="F301" s="18"/>
      <c r="H301" s="766">
        <f>SUM(H300+H285+H289)</f>
        <v>4173291</v>
      </c>
      <c r="I301" s="766">
        <f>I285+I289+I300</f>
        <v>-267251</v>
      </c>
      <c r="J301" s="766">
        <f>SUM(J300+J285+J289)</f>
        <v>3906040</v>
      </c>
      <c r="K301" s="778"/>
      <c r="L301" s="766">
        <f>SUM(L300+L285+L289)</f>
        <v>3906040</v>
      </c>
      <c r="M301" s="714">
        <f t="shared" si="8"/>
        <v>1</v>
      </c>
    </row>
    <row r="302" spans="1:13" x14ac:dyDescent="0.2">
      <c r="A302" s="730"/>
      <c r="B302" s="762"/>
      <c r="C302" s="763"/>
      <c r="D302" s="764"/>
      <c r="E302" s="765"/>
      <c r="F302" s="18"/>
      <c r="H302" s="766"/>
      <c r="I302" s="766"/>
      <c r="J302" s="766"/>
      <c r="K302" s="779"/>
      <c r="L302" s="766"/>
      <c r="M302" s="715"/>
    </row>
    <row r="303" spans="1:13" ht="18" x14ac:dyDescent="0.25">
      <c r="A303" s="237"/>
      <c r="B303" s="67"/>
      <c r="C303" s="42"/>
      <c r="D303" s="43"/>
      <c r="E303" s="44"/>
      <c r="F303" s="36"/>
      <c r="G303" s="45"/>
      <c r="H303" s="370"/>
      <c r="I303" s="370"/>
      <c r="J303" s="370"/>
      <c r="K303" s="370"/>
      <c r="L303" s="370"/>
    </row>
    <row r="304" spans="1:13" ht="18" x14ac:dyDescent="0.25">
      <c r="A304" s="237"/>
      <c r="B304" s="67"/>
      <c r="C304" s="42"/>
      <c r="D304" s="43"/>
      <c r="E304" s="44"/>
      <c r="F304" s="36"/>
      <c r="G304" s="45"/>
      <c r="H304" s="370"/>
      <c r="I304" s="370"/>
      <c r="J304" s="370"/>
      <c r="K304" s="370"/>
      <c r="L304" s="370"/>
    </row>
    <row r="305" spans="1:13" ht="18" x14ac:dyDescent="0.25">
      <c r="A305" s="157"/>
      <c r="B305" s="67"/>
      <c r="C305" s="18"/>
      <c r="D305" s="19" t="s">
        <v>50</v>
      </c>
      <c r="E305" s="21"/>
      <c r="F305" s="18" t="s">
        <v>711</v>
      </c>
      <c r="H305" s="371"/>
      <c r="I305" s="370"/>
      <c r="J305" s="370"/>
      <c r="K305" s="370"/>
      <c r="L305" s="370"/>
    </row>
    <row r="306" spans="1:13" ht="18" x14ac:dyDescent="0.25">
      <c r="A306" s="237"/>
      <c r="B306" s="67"/>
      <c r="C306" s="18"/>
      <c r="D306" s="19" t="s">
        <v>51</v>
      </c>
      <c r="E306" s="21"/>
      <c r="F306" s="18"/>
      <c r="H306" s="371"/>
      <c r="I306" s="370"/>
      <c r="J306" s="370"/>
      <c r="K306" s="370"/>
      <c r="L306" s="370"/>
    </row>
    <row r="307" spans="1:13" ht="18" x14ac:dyDescent="0.25">
      <c r="A307" s="237"/>
      <c r="B307" s="67"/>
      <c r="C307" s="18"/>
      <c r="D307" s="19"/>
      <c r="E307" s="22"/>
      <c r="F307" s="18"/>
      <c r="H307" s="373"/>
      <c r="I307" s="371"/>
      <c r="J307" s="371"/>
      <c r="K307" s="371"/>
      <c r="L307" s="371"/>
    </row>
    <row r="308" spans="1:13" ht="18" x14ac:dyDescent="0.25">
      <c r="A308" s="729" t="s">
        <v>503</v>
      </c>
      <c r="B308" s="662" t="s">
        <v>1</v>
      </c>
      <c r="C308" s="662"/>
      <c r="D308" s="13" t="s">
        <v>266</v>
      </c>
      <c r="E308" s="24" t="s">
        <v>3</v>
      </c>
      <c r="F308" s="18">
        <v>511112</v>
      </c>
      <c r="H308" s="340" t="s">
        <v>3</v>
      </c>
      <c r="I308" s="340" t="s">
        <v>5</v>
      </c>
      <c r="J308" s="340" t="s">
        <v>6</v>
      </c>
      <c r="K308" s="340" t="s">
        <v>7</v>
      </c>
      <c r="L308" s="478" t="s">
        <v>8</v>
      </c>
      <c r="M308" s="608" t="s">
        <v>9</v>
      </c>
    </row>
    <row r="309" spans="1:13" ht="18" x14ac:dyDescent="0.25">
      <c r="A309" s="730"/>
      <c r="B309" s="662" t="s">
        <v>15</v>
      </c>
      <c r="C309" s="662"/>
      <c r="D309" s="13" t="s">
        <v>119</v>
      </c>
      <c r="E309" s="24" t="s">
        <v>604</v>
      </c>
      <c r="F309" s="18"/>
      <c r="H309" s="340" t="s">
        <v>873</v>
      </c>
      <c r="I309" s="340" t="s">
        <v>874</v>
      </c>
      <c r="J309" s="340" t="s">
        <v>875</v>
      </c>
      <c r="K309" s="340" t="s">
        <v>876</v>
      </c>
      <c r="L309" s="479" t="s">
        <v>877</v>
      </c>
      <c r="M309" s="613" t="s">
        <v>1093</v>
      </c>
    </row>
    <row r="310" spans="1:13" ht="18" x14ac:dyDescent="0.25">
      <c r="A310" s="173">
        <v>1</v>
      </c>
      <c r="B310" s="23" t="s">
        <v>262</v>
      </c>
      <c r="C310" s="23">
        <v>110</v>
      </c>
      <c r="D310" s="558" t="s">
        <v>987</v>
      </c>
      <c r="E310" s="24"/>
      <c r="F310" s="18"/>
      <c r="H310" s="340"/>
      <c r="I310" s="340"/>
      <c r="J310" s="340"/>
      <c r="K310" s="340"/>
      <c r="L310" s="340"/>
      <c r="M310" s="182"/>
    </row>
    <row r="311" spans="1:13" ht="18" x14ac:dyDescent="0.25">
      <c r="A311" s="173">
        <v>2</v>
      </c>
      <c r="B311" s="23" t="s">
        <v>262</v>
      </c>
      <c r="C311" s="23">
        <v>231</v>
      </c>
      <c r="D311" s="558" t="s">
        <v>988</v>
      </c>
      <c r="E311" s="24"/>
      <c r="F311" s="18"/>
      <c r="H311" s="340"/>
      <c r="I311" s="340"/>
      <c r="J311" s="340"/>
      <c r="K311" s="340"/>
      <c r="L311" s="340"/>
      <c r="M311" s="182"/>
    </row>
    <row r="312" spans="1:13" ht="18" x14ac:dyDescent="0.25">
      <c r="A312" s="173">
        <v>3</v>
      </c>
      <c r="B312" s="68" t="s">
        <v>262</v>
      </c>
      <c r="C312" s="23">
        <v>312</v>
      </c>
      <c r="D312" s="32" t="s">
        <v>39</v>
      </c>
      <c r="E312" s="7">
        <v>100000</v>
      </c>
      <c r="F312" s="18">
        <v>5552193</v>
      </c>
      <c r="H312" s="341">
        <v>550000</v>
      </c>
      <c r="I312" s="341">
        <f>J312-H312</f>
        <v>-147329</v>
      </c>
      <c r="J312" s="341">
        <v>402671</v>
      </c>
      <c r="K312" s="341"/>
      <c r="L312" s="341">
        <v>402671</v>
      </c>
      <c r="M312" s="182">
        <f t="shared" si="8"/>
        <v>1</v>
      </c>
    </row>
    <row r="313" spans="1:13" ht="18" x14ac:dyDescent="0.25">
      <c r="A313" s="173">
        <v>4</v>
      </c>
      <c r="B313" s="68" t="s">
        <v>262</v>
      </c>
      <c r="C313" s="29">
        <v>31</v>
      </c>
      <c r="D313" s="26" t="s">
        <v>741</v>
      </c>
      <c r="E313" s="40">
        <f>SUM(E312:E312)</f>
        <v>100000</v>
      </c>
      <c r="F313" s="18"/>
      <c r="H313" s="349">
        <f>SUM(H312:H312)</f>
        <v>550000</v>
      </c>
      <c r="I313" s="349">
        <f>SUM(I312)</f>
        <v>-147329</v>
      </c>
      <c r="J313" s="404">
        <f t="shared" ref="J313:J331" si="9">SUM(H313:I313)</f>
        <v>402671</v>
      </c>
      <c r="K313" s="349"/>
      <c r="L313" s="349">
        <f>SUM(L312)</f>
        <v>402671</v>
      </c>
      <c r="M313" s="426">
        <f t="shared" si="8"/>
        <v>1</v>
      </c>
    </row>
    <row r="314" spans="1:13" ht="18" x14ac:dyDescent="0.25">
      <c r="A314" s="173">
        <v>5</v>
      </c>
      <c r="B314" s="68" t="s">
        <v>262</v>
      </c>
      <c r="C314" s="23">
        <v>331</v>
      </c>
      <c r="D314" s="32" t="s">
        <v>52</v>
      </c>
      <c r="E314" s="7">
        <v>5000</v>
      </c>
      <c r="F314" s="18"/>
      <c r="H314" s="374">
        <v>0</v>
      </c>
      <c r="I314" s="374"/>
      <c r="J314" s="341">
        <f t="shared" si="9"/>
        <v>0</v>
      </c>
      <c r="K314" s="374"/>
      <c r="L314" s="772">
        <v>22361</v>
      </c>
      <c r="M314" s="182" t="e">
        <f t="shared" si="8"/>
        <v>#DIV/0!</v>
      </c>
    </row>
    <row r="315" spans="1:13" ht="18" x14ac:dyDescent="0.25">
      <c r="A315" s="173">
        <v>6</v>
      </c>
      <c r="B315" s="68" t="s">
        <v>262</v>
      </c>
      <c r="C315" s="23">
        <v>331</v>
      </c>
      <c r="D315" s="32" t="s">
        <v>742</v>
      </c>
      <c r="E315" s="7">
        <v>115000</v>
      </c>
      <c r="F315" s="18"/>
      <c r="H315" s="374">
        <v>20000</v>
      </c>
      <c r="I315" s="374"/>
      <c r="J315" s="341">
        <v>20000</v>
      </c>
      <c r="K315" s="374"/>
      <c r="L315" s="773"/>
      <c r="M315" s="182">
        <f t="shared" si="8"/>
        <v>0</v>
      </c>
    </row>
    <row r="316" spans="1:13" ht="18" x14ac:dyDescent="0.25">
      <c r="A316" s="173">
        <v>7</v>
      </c>
      <c r="B316" s="68" t="s">
        <v>262</v>
      </c>
      <c r="C316" s="23">
        <v>331</v>
      </c>
      <c r="D316" s="32" t="s">
        <v>53</v>
      </c>
      <c r="E316" s="7">
        <v>23000</v>
      </c>
      <c r="F316" s="18"/>
      <c r="H316" s="374">
        <v>15000</v>
      </c>
      <c r="I316" s="341">
        <f>J316-H316</f>
        <v>-12639</v>
      </c>
      <c r="J316" s="341">
        <v>2361</v>
      </c>
      <c r="K316" s="374"/>
      <c r="L316" s="774"/>
      <c r="M316" s="182">
        <f t="shared" si="8"/>
        <v>0</v>
      </c>
    </row>
    <row r="317" spans="1:13" ht="18" x14ac:dyDescent="0.25">
      <c r="A317" s="173">
        <v>8</v>
      </c>
      <c r="B317" s="68" t="s">
        <v>262</v>
      </c>
      <c r="C317" s="23">
        <v>334</v>
      </c>
      <c r="D317" s="32" t="s">
        <v>261</v>
      </c>
      <c r="E317" s="7">
        <v>100000</v>
      </c>
      <c r="F317" s="18"/>
      <c r="H317" s="341">
        <v>100000</v>
      </c>
      <c r="I317" s="341"/>
      <c r="J317" s="341">
        <f t="shared" si="9"/>
        <v>100000</v>
      </c>
      <c r="K317" s="341"/>
      <c r="L317" s="341"/>
      <c r="M317" s="182">
        <f t="shared" si="8"/>
        <v>0</v>
      </c>
    </row>
    <row r="318" spans="1:13" ht="18" x14ac:dyDescent="0.25">
      <c r="A318" s="173">
        <v>9</v>
      </c>
      <c r="B318" s="68" t="s">
        <v>262</v>
      </c>
      <c r="C318" s="23">
        <v>334</v>
      </c>
      <c r="D318" s="32" t="s">
        <v>519</v>
      </c>
      <c r="E318" s="7"/>
      <c r="F318" s="18"/>
      <c r="H318" s="374">
        <v>100000</v>
      </c>
      <c r="I318" s="374"/>
      <c r="J318" s="341">
        <f t="shared" si="9"/>
        <v>100000</v>
      </c>
      <c r="K318" s="374"/>
      <c r="L318" s="374"/>
      <c r="M318" s="182">
        <f t="shared" si="8"/>
        <v>0</v>
      </c>
    </row>
    <row r="319" spans="1:13" ht="18" x14ac:dyDescent="0.25">
      <c r="A319" s="173">
        <v>10</v>
      </c>
      <c r="B319" s="68" t="s">
        <v>262</v>
      </c>
      <c r="C319" s="23">
        <v>336</v>
      </c>
      <c r="D319" s="32" t="s">
        <v>989</v>
      </c>
      <c r="E319" s="7"/>
      <c r="F319" s="18"/>
      <c r="H319" s="374"/>
      <c r="I319" s="374"/>
      <c r="J319" s="341">
        <f t="shared" si="9"/>
        <v>0</v>
      </c>
      <c r="K319" s="374"/>
      <c r="L319" s="374"/>
      <c r="M319" s="182"/>
    </row>
    <row r="320" spans="1:13" ht="18" x14ac:dyDescent="0.25">
      <c r="A320" s="173">
        <v>11</v>
      </c>
      <c r="B320" s="68" t="s">
        <v>262</v>
      </c>
      <c r="C320" s="23">
        <v>337</v>
      </c>
      <c r="D320" s="32" t="s">
        <v>990</v>
      </c>
      <c r="E320" s="7">
        <v>50000</v>
      </c>
      <c r="F320" s="18"/>
      <c r="H320" s="341">
        <v>340000</v>
      </c>
      <c r="I320" s="341"/>
      <c r="J320" s="341">
        <f t="shared" si="9"/>
        <v>340000</v>
      </c>
      <c r="K320" s="341"/>
      <c r="L320" s="748">
        <v>685274</v>
      </c>
      <c r="M320" s="182">
        <f t="shared" si="8"/>
        <v>2.0155117647058822</v>
      </c>
    </row>
    <row r="321" spans="1:13" ht="18" x14ac:dyDescent="0.25">
      <c r="A321" s="173">
        <v>12</v>
      </c>
      <c r="B321" s="68" t="s">
        <v>262</v>
      </c>
      <c r="C321" s="23">
        <v>337</v>
      </c>
      <c r="D321" s="32" t="s">
        <v>54</v>
      </c>
      <c r="E321" s="7">
        <v>10000</v>
      </c>
      <c r="F321" s="18"/>
      <c r="H321" s="341">
        <v>210000</v>
      </c>
      <c r="I321" s="341"/>
      <c r="J321" s="341">
        <f t="shared" si="9"/>
        <v>210000</v>
      </c>
      <c r="K321" s="341"/>
      <c r="L321" s="749"/>
      <c r="M321" s="182">
        <f t="shared" si="8"/>
        <v>0</v>
      </c>
    </row>
    <row r="322" spans="1:13" ht="18" x14ac:dyDescent="0.25">
      <c r="A322" s="173">
        <v>13</v>
      </c>
      <c r="B322" s="68" t="s">
        <v>262</v>
      </c>
      <c r="C322" s="23">
        <v>337</v>
      </c>
      <c r="D322" s="32" t="s">
        <v>991</v>
      </c>
      <c r="E322" s="7">
        <v>100000</v>
      </c>
      <c r="F322" s="18"/>
      <c r="H322" s="341">
        <v>23000</v>
      </c>
      <c r="I322" s="341"/>
      <c r="J322" s="341">
        <f t="shared" si="9"/>
        <v>23000</v>
      </c>
      <c r="K322" s="341"/>
      <c r="L322" s="749"/>
      <c r="M322" s="182">
        <f t="shared" si="8"/>
        <v>0</v>
      </c>
    </row>
    <row r="323" spans="1:13" ht="18" x14ac:dyDescent="0.25">
      <c r="A323" s="173">
        <v>14</v>
      </c>
      <c r="B323" s="68" t="s">
        <v>262</v>
      </c>
      <c r="C323" s="23">
        <v>337</v>
      </c>
      <c r="D323" s="27" t="s">
        <v>992</v>
      </c>
      <c r="E323" s="7">
        <v>300000</v>
      </c>
      <c r="F323" s="18"/>
      <c r="H323" s="341">
        <v>113400</v>
      </c>
      <c r="I323" s="341"/>
      <c r="J323" s="341">
        <f t="shared" si="9"/>
        <v>113400</v>
      </c>
      <c r="K323" s="341"/>
      <c r="L323" s="749"/>
      <c r="M323" s="182">
        <f t="shared" si="8"/>
        <v>0</v>
      </c>
    </row>
    <row r="324" spans="1:13" ht="18" x14ac:dyDescent="0.25">
      <c r="A324" s="173">
        <v>15</v>
      </c>
      <c r="B324" s="68" t="s">
        <v>262</v>
      </c>
      <c r="C324" s="23">
        <v>337</v>
      </c>
      <c r="D324" s="27" t="s">
        <v>993</v>
      </c>
      <c r="E324" s="7">
        <v>30000</v>
      </c>
      <c r="F324" s="18"/>
      <c r="H324" s="341">
        <v>300000</v>
      </c>
      <c r="I324" s="341"/>
      <c r="J324" s="341">
        <f t="shared" si="9"/>
        <v>300000</v>
      </c>
      <c r="K324" s="341"/>
      <c r="L324" s="750"/>
      <c r="M324" s="182">
        <f t="shared" si="8"/>
        <v>0</v>
      </c>
    </row>
    <row r="325" spans="1:13" ht="18" x14ac:dyDescent="0.25">
      <c r="A325" s="173">
        <v>16</v>
      </c>
      <c r="B325" s="68" t="s">
        <v>262</v>
      </c>
      <c r="C325" s="29">
        <v>33</v>
      </c>
      <c r="D325" s="26" t="s">
        <v>743</v>
      </c>
      <c r="E325" s="40">
        <f>SUM(E314:G324)</f>
        <v>733000</v>
      </c>
      <c r="F325" s="18"/>
      <c r="H325" s="349">
        <f>SUM(H314:H324)</f>
        <v>1221400</v>
      </c>
      <c r="I325" s="349">
        <v>-513765</v>
      </c>
      <c r="J325" s="404">
        <f t="shared" si="9"/>
        <v>707635</v>
      </c>
      <c r="K325" s="349"/>
      <c r="L325" s="349">
        <f>SUM(L314:L324)</f>
        <v>707635</v>
      </c>
      <c r="M325" s="426">
        <f t="shared" si="8"/>
        <v>1</v>
      </c>
    </row>
    <row r="326" spans="1:13" ht="18" x14ac:dyDescent="0.25">
      <c r="A326" s="173">
        <v>17</v>
      </c>
      <c r="B326" s="227" t="s">
        <v>262</v>
      </c>
      <c r="C326" s="175">
        <v>342</v>
      </c>
      <c r="D326" s="228" t="s">
        <v>994</v>
      </c>
      <c r="E326" s="351"/>
      <c r="F326" s="244"/>
      <c r="G326" s="247"/>
      <c r="H326" s="365"/>
      <c r="I326" s="341">
        <f>J326-H326</f>
        <v>0</v>
      </c>
      <c r="J326" s="365"/>
      <c r="K326" s="365"/>
      <c r="L326" s="365"/>
      <c r="M326" s="182"/>
    </row>
    <row r="327" spans="1:13" ht="18" x14ac:dyDescent="0.25">
      <c r="A327" s="173">
        <v>18</v>
      </c>
      <c r="B327" s="68" t="s">
        <v>262</v>
      </c>
      <c r="C327" s="23">
        <v>351</v>
      </c>
      <c r="D327" s="27" t="s">
        <v>19</v>
      </c>
      <c r="E327" s="7">
        <f>SUM(E314:E322)*0.27</f>
        <v>108810</v>
      </c>
      <c r="F327" s="18">
        <v>561111</v>
      </c>
      <c r="H327" s="374">
        <f>0.27*(H313+H325)</f>
        <v>478278.00000000006</v>
      </c>
      <c r="I327" s="341">
        <f>J327-H327</f>
        <v>-307373.00000000006</v>
      </c>
      <c r="J327" s="374">
        <v>170905</v>
      </c>
      <c r="K327" s="374"/>
      <c r="L327" s="374">
        <v>170905</v>
      </c>
      <c r="M327" s="182">
        <f t="shared" si="8"/>
        <v>1</v>
      </c>
    </row>
    <row r="328" spans="1:13" ht="18" x14ac:dyDescent="0.25">
      <c r="A328" s="173">
        <v>19</v>
      </c>
      <c r="B328" s="68" t="s">
        <v>262</v>
      </c>
      <c r="C328" s="23">
        <v>351</v>
      </c>
      <c r="D328" s="27" t="s">
        <v>995</v>
      </c>
      <c r="E328" s="7"/>
      <c r="F328" s="18"/>
      <c r="H328" s="374"/>
      <c r="I328" s="341">
        <f>J328-H328</f>
        <v>0</v>
      </c>
      <c r="J328" s="374"/>
      <c r="K328" s="374"/>
      <c r="L328" s="374"/>
      <c r="M328" s="182"/>
    </row>
    <row r="329" spans="1:13" ht="18" x14ac:dyDescent="0.25">
      <c r="A329" s="173">
        <v>20</v>
      </c>
      <c r="B329" s="68" t="s">
        <v>262</v>
      </c>
      <c r="C329" s="23">
        <v>355</v>
      </c>
      <c r="D329" s="27" t="s">
        <v>996</v>
      </c>
      <c r="E329" s="7"/>
      <c r="F329" s="18"/>
      <c r="H329" s="374">
        <v>50000</v>
      </c>
      <c r="I329" s="341">
        <f>J329-H329</f>
        <v>-1773</v>
      </c>
      <c r="J329" s="374">
        <v>48227</v>
      </c>
      <c r="K329" s="374"/>
      <c r="L329" s="374">
        <v>48227</v>
      </c>
      <c r="M329" s="182">
        <f t="shared" si="8"/>
        <v>1</v>
      </c>
    </row>
    <row r="330" spans="1:13" ht="18" x14ac:dyDescent="0.25">
      <c r="A330" s="173">
        <v>21</v>
      </c>
      <c r="B330" s="68" t="s">
        <v>262</v>
      </c>
      <c r="C330" s="29">
        <v>35</v>
      </c>
      <c r="D330" s="49" t="s">
        <v>738</v>
      </c>
      <c r="E330" s="40">
        <f>SUM(E327:E327)</f>
        <v>108810</v>
      </c>
      <c r="F330" s="18"/>
      <c r="H330" s="349">
        <f>SUM(H327:H329)</f>
        <v>528278</v>
      </c>
      <c r="I330" s="349">
        <f>SUM(I326:I329)</f>
        <v>-309146.00000000006</v>
      </c>
      <c r="J330" s="404">
        <f t="shared" si="9"/>
        <v>219131.99999999994</v>
      </c>
      <c r="K330" s="349"/>
      <c r="L330" s="349">
        <f>SUM(L326:L329)</f>
        <v>219132</v>
      </c>
      <c r="M330" s="426">
        <f t="shared" si="8"/>
        <v>1.0000000000000002</v>
      </c>
    </row>
    <row r="331" spans="1:13" ht="18" x14ac:dyDescent="0.25">
      <c r="A331" s="173">
        <v>22</v>
      </c>
      <c r="B331" s="68" t="s">
        <v>262</v>
      </c>
      <c r="C331" s="29">
        <v>3</v>
      </c>
      <c r="D331" s="26" t="s">
        <v>745</v>
      </c>
      <c r="E331" s="40">
        <f>SUM(E313+E325+E330)</f>
        <v>941810</v>
      </c>
      <c r="F331" s="18"/>
      <c r="H331" s="349">
        <f>SUM(H313+H325+H330)</f>
        <v>2299678</v>
      </c>
      <c r="I331" s="349">
        <f>SUM(I313+I325+I330)</f>
        <v>-970240</v>
      </c>
      <c r="J331" s="404">
        <f t="shared" si="9"/>
        <v>1329438</v>
      </c>
      <c r="K331" s="349"/>
      <c r="L331" s="349">
        <f>SUM(L313+L325+L330)</f>
        <v>1329438</v>
      </c>
      <c r="M331" s="426">
        <f t="shared" si="8"/>
        <v>1</v>
      </c>
    </row>
    <row r="332" spans="1:13" ht="18" x14ac:dyDescent="0.25">
      <c r="A332" s="173">
        <v>23</v>
      </c>
      <c r="B332" s="100" t="s">
        <v>262</v>
      </c>
      <c r="C332" s="179">
        <v>61</v>
      </c>
      <c r="D332" s="559" t="s">
        <v>997</v>
      </c>
      <c r="E332" s="366"/>
      <c r="F332" s="244"/>
      <c r="G332" s="247"/>
      <c r="H332" s="367">
        <v>2300000</v>
      </c>
      <c r="I332" s="341">
        <f>J332-H332</f>
        <v>-2100000</v>
      </c>
      <c r="J332" s="367">
        <v>200000</v>
      </c>
      <c r="K332" s="367"/>
      <c r="L332" s="367">
        <v>200000</v>
      </c>
      <c r="M332" s="182">
        <f t="shared" si="8"/>
        <v>1</v>
      </c>
    </row>
    <row r="333" spans="1:13" ht="18" x14ac:dyDescent="0.25">
      <c r="A333" s="173">
        <v>24</v>
      </c>
      <c r="B333" s="416" t="s">
        <v>262</v>
      </c>
      <c r="C333" s="179">
        <v>643</v>
      </c>
      <c r="D333" s="560" t="s">
        <v>998</v>
      </c>
      <c r="E333" s="366"/>
      <c r="F333" s="244"/>
      <c r="G333" s="247"/>
      <c r="H333" s="367"/>
      <c r="I333" s="341">
        <f>J333-H333</f>
        <v>0</v>
      </c>
      <c r="J333" s="367"/>
      <c r="K333" s="367"/>
      <c r="L333" s="367"/>
      <c r="M333" s="182"/>
    </row>
    <row r="334" spans="1:13" ht="18" x14ac:dyDescent="0.25">
      <c r="A334" s="173">
        <v>25</v>
      </c>
      <c r="B334" s="416" t="s">
        <v>262</v>
      </c>
      <c r="C334" s="179">
        <v>673</v>
      </c>
      <c r="D334" s="560" t="s">
        <v>999</v>
      </c>
      <c r="E334" s="366"/>
      <c r="F334" s="244"/>
      <c r="G334" s="247"/>
      <c r="H334" s="367"/>
      <c r="I334" s="341">
        <f>J334-H334</f>
        <v>0</v>
      </c>
      <c r="J334" s="367"/>
      <c r="K334" s="367"/>
      <c r="L334" s="367"/>
      <c r="M334" s="182"/>
    </row>
    <row r="335" spans="1:13" ht="18" x14ac:dyDescent="0.25">
      <c r="A335" s="173">
        <v>27</v>
      </c>
      <c r="B335" s="416" t="s">
        <v>262</v>
      </c>
      <c r="C335" s="179">
        <v>6</v>
      </c>
      <c r="D335" s="560" t="s">
        <v>546</v>
      </c>
      <c r="E335" s="366"/>
      <c r="F335" s="244"/>
      <c r="G335" s="247"/>
      <c r="H335" s="367">
        <f>SUM(H332:H334)</f>
        <v>2300000</v>
      </c>
      <c r="I335" s="561">
        <f>J335-H335</f>
        <v>-2100000</v>
      </c>
      <c r="J335" s="367">
        <f>SUM(J332:J334)</f>
        <v>200000</v>
      </c>
      <c r="K335" s="367"/>
      <c r="L335" s="367">
        <f>SUM(L332:L334)</f>
        <v>200000</v>
      </c>
      <c r="M335" s="182">
        <f t="shared" si="8"/>
        <v>1</v>
      </c>
    </row>
    <row r="336" spans="1:13" ht="18" x14ac:dyDescent="0.25">
      <c r="A336" s="173">
        <v>28</v>
      </c>
      <c r="B336" s="416" t="s">
        <v>262</v>
      </c>
      <c r="C336" s="179">
        <v>7</v>
      </c>
      <c r="D336" s="560" t="s">
        <v>708</v>
      </c>
      <c r="E336" s="366"/>
      <c r="F336" s="244"/>
      <c r="G336" s="247"/>
      <c r="H336" s="367">
        <v>200000</v>
      </c>
      <c r="I336" s="561">
        <f>J336-H336</f>
        <v>-200000</v>
      </c>
      <c r="J336" s="367"/>
      <c r="K336" s="367"/>
      <c r="L336" s="367"/>
      <c r="M336" s="182"/>
    </row>
    <row r="337" spans="1:13" ht="18" x14ac:dyDescent="0.2">
      <c r="A337" s="729">
        <v>29</v>
      </c>
      <c r="B337" s="733" t="s">
        <v>22</v>
      </c>
      <c r="C337" s="734"/>
      <c r="D337" s="735"/>
      <c r="E337" s="739">
        <f>SUM(E331)</f>
        <v>941810</v>
      </c>
      <c r="F337" s="18"/>
      <c r="H337" s="723">
        <f>H310+H311+H331+H335+H336</f>
        <v>4799678</v>
      </c>
      <c r="I337" s="743">
        <f>I331+I335+I336</f>
        <v>-3270240</v>
      </c>
      <c r="J337" s="723">
        <f>J310+J311+J331+J335+J336</f>
        <v>1529438</v>
      </c>
      <c r="K337" s="468"/>
      <c r="L337" s="723">
        <f>L310+L311+L331+L335+L336</f>
        <v>1529438</v>
      </c>
      <c r="M337" s="714">
        <f t="shared" si="8"/>
        <v>1</v>
      </c>
    </row>
    <row r="338" spans="1:13" ht="18" x14ac:dyDescent="0.2">
      <c r="A338" s="730"/>
      <c r="B338" s="736"/>
      <c r="C338" s="737"/>
      <c r="D338" s="738"/>
      <c r="E338" s="740"/>
      <c r="F338" s="36"/>
      <c r="G338" s="45"/>
      <c r="H338" s="724"/>
      <c r="I338" s="744"/>
      <c r="J338" s="724"/>
      <c r="K338" s="469"/>
      <c r="L338" s="724"/>
      <c r="M338" s="715"/>
    </row>
    <row r="339" spans="1:13" ht="18" x14ac:dyDescent="0.2">
      <c r="A339" s="157"/>
      <c r="B339" s="67"/>
      <c r="C339" s="42"/>
      <c r="D339" s="43"/>
      <c r="E339" s="51"/>
      <c r="F339" s="36"/>
      <c r="G339" s="45"/>
      <c r="H339" s="375"/>
      <c r="I339" s="375"/>
      <c r="J339" s="375"/>
      <c r="K339" s="375"/>
      <c r="L339" s="375"/>
    </row>
    <row r="340" spans="1:13" ht="18" x14ac:dyDescent="0.25">
      <c r="A340" s="157"/>
      <c r="B340" s="67"/>
      <c r="C340" s="18"/>
      <c r="D340" s="19" t="s">
        <v>68</v>
      </c>
      <c r="E340" s="21"/>
      <c r="F340" s="18"/>
      <c r="H340" s="371"/>
      <c r="I340" s="371"/>
      <c r="J340" s="371"/>
      <c r="K340" s="371"/>
      <c r="L340" s="371"/>
    </row>
    <row r="341" spans="1:13" ht="18" x14ac:dyDescent="0.25">
      <c r="A341" s="237"/>
      <c r="B341" s="67"/>
      <c r="C341" s="18"/>
      <c r="D341" s="19" t="s">
        <v>69</v>
      </c>
      <c r="E341" s="21"/>
      <c r="F341" s="18"/>
      <c r="H341" s="371"/>
      <c r="I341" s="371"/>
      <c r="J341" s="371"/>
      <c r="K341" s="371"/>
      <c r="L341" s="371"/>
    </row>
    <row r="342" spans="1:13" ht="18" x14ac:dyDescent="0.25">
      <c r="A342" s="237"/>
      <c r="B342" s="67"/>
      <c r="C342" s="18"/>
      <c r="D342" s="19"/>
      <c r="E342" s="22"/>
      <c r="F342" s="18">
        <v>583119</v>
      </c>
      <c r="H342" s="373"/>
      <c r="I342" s="373"/>
      <c r="J342" s="373"/>
      <c r="K342" s="373"/>
      <c r="L342" s="373"/>
    </row>
    <row r="343" spans="1:13" ht="18" x14ac:dyDescent="0.25">
      <c r="A343" s="729" t="s">
        <v>503</v>
      </c>
      <c r="B343" s="662" t="s">
        <v>1</v>
      </c>
      <c r="C343" s="662"/>
      <c r="D343" s="13" t="s">
        <v>266</v>
      </c>
      <c r="E343" s="24" t="s">
        <v>3</v>
      </c>
      <c r="F343" s="18">
        <v>511112</v>
      </c>
      <c r="H343" s="340" t="s">
        <v>3</v>
      </c>
      <c r="I343" s="340" t="s">
        <v>5</v>
      </c>
      <c r="J343" s="340" t="s">
        <v>6</v>
      </c>
      <c r="K343" s="340" t="s">
        <v>7</v>
      </c>
      <c r="L343" s="340"/>
      <c r="M343" s="608" t="s">
        <v>9</v>
      </c>
    </row>
    <row r="344" spans="1:13" ht="18" x14ac:dyDescent="0.25">
      <c r="A344" s="730"/>
      <c r="B344" s="662" t="s">
        <v>15</v>
      </c>
      <c r="C344" s="662"/>
      <c r="D344" s="13" t="s">
        <v>119</v>
      </c>
      <c r="E344" s="24" t="s">
        <v>604</v>
      </c>
      <c r="F344" s="18"/>
      <c r="H344" s="340" t="s">
        <v>873</v>
      </c>
      <c r="I344" s="340" t="s">
        <v>874</v>
      </c>
      <c r="J344" s="340" t="s">
        <v>875</v>
      </c>
      <c r="K344" s="340" t="s">
        <v>876</v>
      </c>
      <c r="L344" s="340"/>
      <c r="M344" s="613" t="s">
        <v>1093</v>
      </c>
    </row>
    <row r="345" spans="1:13" ht="18" x14ac:dyDescent="0.25">
      <c r="A345" s="173">
        <v>1</v>
      </c>
      <c r="B345" s="239" t="s">
        <v>262</v>
      </c>
      <c r="C345" s="23">
        <v>336</v>
      </c>
      <c r="D345" s="11" t="s">
        <v>1000</v>
      </c>
      <c r="E345" s="24"/>
      <c r="F345" s="18"/>
      <c r="H345" s="340"/>
      <c r="I345" s="340"/>
      <c r="J345" s="340"/>
      <c r="K345" s="340"/>
      <c r="L345" s="340"/>
      <c r="M345" s="182"/>
    </row>
    <row r="346" spans="1:13" ht="18" x14ac:dyDescent="0.25">
      <c r="A346" s="236">
        <v>2</v>
      </c>
      <c r="B346" s="69" t="s">
        <v>262</v>
      </c>
      <c r="C346" s="23">
        <v>337</v>
      </c>
      <c r="D346" s="46" t="s">
        <v>11</v>
      </c>
      <c r="E346" s="7">
        <v>317000</v>
      </c>
      <c r="F346" s="18"/>
      <c r="H346" s="374">
        <v>384300</v>
      </c>
      <c r="I346" s="374">
        <v>2400</v>
      </c>
      <c r="J346" s="374">
        <f>SUM(H346:I346)</f>
        <v>386700</v>
      </c>
      <c r="K346" s="374" t="s">
        <v>1001</v>
      </c>
      <c r="L346" s="374">
        <v>386700</v>
      </c>
      <c r="M346" s="182">
        <f t="shared" si="8"/>
        <v>1</v>
      </c>
    </row>
    <row r="347" spans="1:13" ht="18" x14ac:dyDescent="0.25">
      <c r="A347" s="236">
        <v>3</v>
      </c>
      <c r="B347" s="69" t="s">
        <v>262</v>
      </c>
      <c r="C347" s="29">
        <v>3</v>
      </c>
      <c r="D347" s="61" t="s">
        <v>1002</v>
      </c>
      <c r="E347" s="62">
        <f>SUM(E346)</f>
        <v>317000</v>
      </c>
      <c r="F347" s="18"/>
      <c r="H347" s="400">
        <f t="shared" ref="H347:J348" si="10">SUM(H346)</f>
        <v>384300</v>
      </c>
      <c r="I347" s="400">
        <f t="shared" si="10"/>
        <v>2400</v>
      </c>
      <c r="J347" s="400">
        <f t="shared" si="10"/>
        <v>386700</v>
      </c>
      <c r="K347" s="400"/>
      <c r="L347" s="400">
        <f>SUM(L345:L346)</f>
        <v>386700</v>
      </c>
      <c r="M347" s="426">
        <f t="shared" si="8"/>
        <v>1</v>
      </c>
    </row>
    <row r="348" spans="1:13" ht="18" x14ac:dyDescent="0.2">
      <c r="A348" s="729">
        <v>4</v>
      </c>
      <c r="B348" s="771" t="s">
        <v>521</v>
      </c>
      <c r="C348" s="771"/>
      <c r="D348" s="771"/>
      <c r="E348" s="739">
        <f>SUM(E346:E346)</f>
        <v>317000</v>
      </c>
      <c r="F348" s="18"/>
      <c r="H348" s="723">
        <f t="shared" si="10"/>
        <v>384300</v>
      </c>
      <c r="I348" s="723">
        <f t="shared" si="10"/>
        <v>2400</v>
      </c>
      <c r="J348" s="723">
        <f t="shared" si="10"/>
        <v>386700</v>
      </c>
      <c r="K348" s="468"/>
      <c r="L348" s="723">
        <f>SUM(L347)</f>
        <v>386700</v>
      </c>
      <c r="M348" s="714">
        <f t="shared" si="8"/>
        <v>1</v>
      </c>
    </row>
    <row r="349" spans="1:13" ht="18" x14ac:dyDescent="0.2">
      <c r="A349" s="730"/>
      <c r="B349" s="771"/>
      <c r="C349" s="771"/>
      <c r="D349" s="771"/>
      <c r="E349" s="740"/>
      <c r="F349" s="18"/>
      <c r="H349" s="724"/>
      <c r="I349" s="724"/>
      <c r="J349" s="724"/>
      <c r="K349" s="469"/>
      <c r="L349" s="724"/>
      <c r="M349" s="715"/>
    </row>
    <row r="350" spans="1:13" ht="18" x14ac:dyDescent="0.2">
      <c r="A350" s="237"/>
      <c r="B350" s="67"/>
      <c r="C350" s="42"/>
      <c r="D350" s="43"/>
      <c r="E350" s="51"/>
      <c r="F350" s="36"/>
      <c r="G350" s="45"/>
      <c r="H350" s="375"/>
      <c r="I350" s="375"/>
      <c r="J350" s="375"/>
      <c r="K350" s="375"/>
      <c r="L350" s="375"/>
    </row>
    <row r="351" spans="1:13" ht="18" x14ac:dyDescent="0.25">
      <c r="A351" s="157"/>
      <c r="B351" s="67"/>
      <c r="C351" s="18"/>
      <c r="D351" s="19" t="s">
        <v>71</v>
      </c>
      <c r="E351" s="21"/>
      <c r="F351" s="18"/>
      <c r="H351" s="371"/>
      <c r="I351" s="371"/>
      <c r="J351" s="371"/>
      <c r="K351" s="371"/>
      <c r="L351" s="371"/>
    </row>
    <row r="352" spans="1:13" ht="18" x14ac:dyDescent="0.25">
      <c r="A352" s="237"/>
      <c r="B352" s="67"/>
      <c r="C352" s="18"/>
      <c r="D352" s="19" t="s">
        <v>72</v>
      </c>
      <c r="E352" s="21"/>
      <c r="F352" s="18"/>
      <c r="H352" s="371"/>
      <c r="I352" s="371"/>
      <c r="J352" s="371"/>
      <c r="K352" s="371"/>
      <c r="L352" s="371"/>
    </row>
    <row r="353" spans="1:13" ht="18" x14ac:dyDescent="0.25">
      <c r="A353" s="237"/>
      <c r="B353" s="67"/>
      <c r="C353" s="18"/>
      <c r="D353" s="19"/>
      <c r="E353" s="22"/>
      <c r="F353" s="18">
        <v>583119</v>
      </c>
      <c r="H353" s="373"/>
      <c r="I353" s="373"/>
      <c r="J353" s="373"/>
      <c r="K353" s="373"/>
      <c r="L353" s="373"/>
    </row>
    <row r="354" spans="1:13" ht="18" x14ac:dyDescent="0.25">
      <c r="A354" s="729" t="s">
        <v>503</v>
      </c>
      <c r="B354" s="662" t="s">
        <v>1</v>
      </c>
      <c r="C354" s="662"/>
      <c r="D354" s="13" t="s">
        <v>266</v>
      </c>
      <c r="E354" s="24" t="s">
        <v>3</v>
      </c>
      <c r="F354" s="18">
        <v>511112</v>
      </c>
      <c r="H354" s="340" t="s">
        <v>3</v>
      </c>
      <c r="I354" s="340" t="s">
        <v>5</v>
      </c>
      <c r="J354" s="340" t="s">
        <v>6</v>
      </c>
      <c r="K354" s="340" t="s">
        <v>7</v>
      </c>
      <c r="L354" s="478" t="s">
        <v>8</v>
      </c>
      <c r="M354" s="608" t="s">
        <v>9</v>
      </c>
    </row>
    <row r="355" spans="1:13" ht="18" x14ac:dyDescent="0.25">
      <c r="A355" s="730"/>
      <c r="B355" s="662" t="s">
        <v>15</v>
      </c>
      <c r="C355" s="662"/>
      <c r="D355" s="13" t="s">
        <v>119</v>
      </c>
      <c r="E355" s="24" t="s">
        <v>604</v>
      </c>
      <c r="F355" s="18"/>
      <c r="H355" s="340" t="s">
        <v>873</v>
      </c>
      <c r="I355" s="340" t="s">
        <v>874</v>
      </c>
      <c r="J355" s="340" t="s">
        <v>875</v>
      </c>
      <c r="K355" s="340" t="s">
        <v>876</v>
      </c>
      <c r="L355" s="479" t="s">
        <v>877</v>
      </c>
      <c r="M355" s="609" t="s">
        <v>1093</v>
      </c>
    </row>
    <row r="356" spans="1:13" ht="18" x14ac:dyDescent="0.25">
      <c r="A356" s="236">
        <v>1</v>
      </c>
      <c r="B356" s="68" t="s">
        <v>262</v>
      </c>
      <c r="C356" s="23">
        <v>506</v>
      </c>
      <c r="D356" s="46" t="s">
        <v>12</v>
      </c>
      <c r="E356" s="7">
        <v>200000</v>
      </c>
      <c r="F356" s="18"/>
      <c r="H356" s="374">
        <v>200000</v>
      </c>
      <c r="I356" s="374">
        <v>-200000</v>
      </c>
      <c r="J356" s="374">
        <f>SUM(H356:I356)</f>
        <v>0</v>
      </c>
      <c r="K356" s="374"/>
      <c r="L356" s="374"/>
      <c r="M356" s="182"/>
    </row>
    <row r="357" spans="1:13" ht="18" x14ac:dyDescent="0.25">
      <c r="A357" s="236">
        <v>2</v>
      </c>
      <c r="B357" s="68" t="s">
        <v>262</v>
      </c>
      <c r="C357" s="29">
        <v>5</v>
      </c>
      <c r="D357" s="49" t="s">
        <v>520</v>
      </c>
      <c r="E357" s="62">
        <f>SUM(E356)</f>
        <v>200000</v>
      </c>
      <c r="F357" s="18"/>
      <c r="H357" s="400">
        <f>SUM(H356)</f>
        <v>200000</v>
      </c>
      <c r="I357" s="400">
        <f>SUM(I356)</f>
        <v>-200000</v>
      </c>
      <c r="J357" s="404">
        <f>SUM(H357:I357)</f>
        <v>0</v>
      </c>
      <c r="K357" s="400"/>
      <c r="L357" s="400"/>
      <c r="M357" s="426"/>
    </row>
    <row r="358" spans="1:13" ht="18" x14ac:dyDescent="0.2">
      <c r="A358" s="729">
        <v>3</v>
      </c>
      <c r="B358" s="733" t="s">
        <v>521</v>
      </c>
      <c r="C358" s="734"/>
      <c r="D358" s="735"/>
      <c r="E358" s="739">
        <f>SUM(E356:E356)</f>
        <v>200000</v>
      </c>
      <c r="F358" s="18"/>
      <c r="H358" s="723">
        <f>SUM(H356:H356)</f>
        <v>200000</v>
      </c>
      <c r="I358" s="723">
        <f>SUM(I356:I356)</f>
        <v>-200000</v>
      </c>
      <c r="J358" s="723">
        <f>SUM(J356:J356)</f>
        <v>0</v>
      </c>
      <c r="K358" s="468"/>
      <c r="L358" s="468"/>
      <c r="M358" s="720"/>
    </row>
    <row r="359" spans="1:13" ht="18" x14ac:dyDescent="0.2">
      <c r="A359" s="730"/>
      <c r="B359" s="736"/>
      <c r="C359" s="737"/>
      <c r="D359" s="738"/>
      <c r="E359" s="740"/>
      <c r="F359" s="18"/>
      <c r="H359" s="724"/>
      <c r="I359" s="724"/>
      <c r="J359" s="724"/>
      <c r="K359" s="469"/>
      <c r="L359" s="469"/>
      <c r="M359" s="720"/>
    </row>
    <row r="360" spans="1:13" ht="18" x14ac:dyDescent="0.2">
      <c r="A360" s="237"/>
      <c r="B360" s="67"/>
      <c r="C360" s="42"/>
      <c r="D360" s="43"/>
      <c r="E360" s="51"/>
      <c r="F360" s="36"/>
      <c r="G360" s="45"/>
      <c r="H360" s="375"/>
      <c r="I360" s="375"/>
      <c r="J360" s="375"/>
      <c r="K360" s="375"/>
      <c r="L360" s="375"/>
    </row>
    <row r="361" spans="1:13" ht="18" x14ac:dyDescent="0.25">
      <c r="A361" s="157"/>
      <c r="B361" s="67"/>
      <c r="C361" s="15"/>
      <c r="D361" s="52" t="s">
        <v>55</v>
      </c>
      <c r="E361" s="53"/>
      <c r="F361" s="18"/>
      <c r="H361" s="401"/>
      <c r="I361" s="401"/>
      <c r="J361" s="401"/>
      <c r="K361" s="401"/>
      <c r="L361" s="401"/>
    </row>
    <row r="362" spans="1:13" ht="18" x14ac:dyDescent="0.25">
      <c r="A362" s="385"/>
      <c r="B362" s="67"/>
      <c r="C362" s="15"/>
      <c r="D362" s="52" t="s">
        <v>56</v>
      </c>
      <c r="E362" s="54"/>
      <c r="F362" s="18"/>
      <c r="G362" s="18"/>
      <c r="H362" s="371"/>
      <c r="I362" s="371"/>
      <c r="J362" s="371"/>
      <c r="K362" s="371"/>
      <c r="L362" s="371"/>
    </row>
    <row r="363" spans="1:13" ht="18" x14ac:dyDescent="0.25">
      <c r="A363" s="237"/>
      <c r="B363" s="67"/>
      <c r="C363" s="15"/>
      <c r="D363" s="52"/>
      <c r="E363" s="22"/>
      <c r="F363" s="18"/>
      <c r="G363" s="18"/>
      <c r="H363" s="373"/>
      <c r="I363" s="373"/>
      <c r="J363" s="373"/>
      <c r="K363" s="373"/>
      <c r="L363" s="373"/>
    </row>
    <row r="364" spans="1:13" ht="18" x14ac:dyDescent="0.25">
      <c r="A364" s="729" t="s">
        <v>503</v>
      </c>
      <c r="B364" s="662" t="s">
        <v>1</v>
      </c>
      <c r="C364" s="662"/>
      <c r="D364" s="13" t="s">
        <v>266</v>
      </c>
      <c r="E364" s="24" t="s">
        <v>3</v>
      </c>
      <c r="F364" s="18">
        <v>511112</v>
      </c>
      <c r="H364" s="340" t="s">
        <v>3</v>
      </c>
      <c r="I364" s="340" t="s">
        <v>5</v>
      </c>
      <c r="J364" s="340" t="s">
        <v>6</v>
      </c>
      <c r="K364" s="340" t="s">
        <v>7</v>
      </c>
      <c r="L364" s="478" t="s">
        <v>8</v>
      </c>
      <c r="M364" s="608" t="s">
        <v>9</v>
      </c>
    </row>
    <row r="365" spans="1:13" ht="18" x14ac:dyDescent="0.25">
      <c r="A365" s="730"/>
      <c r="B365" s="662" t="s">
        <v>15</v>
      </c>
      <c r="C365" s="662"/>
      <c r="D365" s="13" t="s">
        <v>119</v>
      </c>
      <c r="E365" s="24" t="s">
        <v>604</v>
      </c>
      <c r="F365" s="18"/>
      <c r="H365" s="340" t="s">
        <v>873</v>
      </c>
      <c r="I365" s="340" t="s">
        <v>874</v>
      </c>
      <c r="J365" s="340" t="s">
        <v>875</v>
      </c>
      <c r="K365" s="340" t="s">
        <v>876</v>
      </c>
      <c r="L365" s="479" t="s">
        <v>877</v>
      </c>
      <c r="M365" s="613" t="s">
        <v>1093</v>
      </c>
    </row>
    <row r="366" spans="1:13" ht="18" x14ac:dyDescent="0.25">
      <c r="A366" s="173"/>
      <c r="B366" s="23"/>
      <c r="C366" s="23"/>
      <c r="D366" s="517" t="s">
        <v>1003</v>
      </c>
      <c r="E366" s="24"/>
      <c r="F366" s="18"/>
      <c r="H366" s="340"/>
      <c r="I366" s="494"/>
      <c r="J366" s="494"/>
      <c r="K366" s="494"/>
      <c r="L366" s="494"/>
      <c r="M366" s="182"/>
    </row>
    <row r="367" spans="1:13" ht="18" x14ac:dyDescent="0.25">
      <c r="A367" s="251">
        <v>1</v>
      </c>
      <c r="B367" s="68" t="s">
        <v>262</v>
      </c>
      <c r="C367" s="23">
        <v>1101</v>
      </c>
      <c r="D367" s="57" t="s">
        <v>746</v>
      </c>
      <c r="E367" s="55">
        <v>1789200</v>
      </c>
      <c r="F367" s="18"/>
      <c r="H367" s="341">
        <v>154330</v>
      </c>
      <c r="I367" s="407"/>
      <c r="J367" s="407">
        <f t="shared" ref="J367:J372" si="11">SUM(H367:I367)</f>
        <v>154330</v>
      </c>
      <c r="K367" s="407"/>
      <c r="L367" s="748">
        <v>3403420</v>
      </c>
      <c r="M367" s="182">
        <f>L367/J373</f>
        <v>1</v>
      </c>
    </row>
    <row r="368" spans="1:13" ht="18" x14ac:dyDescent="0.25">
      <c r="A368" s="251">
        <v>2</v>
      </c>
      <c r="B368" s="68" t="s">
        <v>262</v>
      </c>
      <c r="C368" s="23">
        <v>1101</v>
      </c>
      <c r="D368" s="57" t="s">
        <v>747</v>
      </c>
      <c r="E368" s="55"/>
      <c r="F368" s="18"/>
      <c r="H368" s="341">
        <v>1985500</v>
      </c>
      <c r="I368" s="481"/>
      <c r="J368" s="407">
        <f t="shared" si="11"/>
        <v>1985500</v>
      </c>
      <c r="K368" s="481"/>
      <c r="L368" s="749"/>
      <c r="M368" s="182">
        <f t="shared" ref="M368:M408" si="12">L368/J368</f>
        <v>0</v>
      </c>
    </row>
    <row r="369" spans="1:13" ht="18" x14ac:dyDescent="0.25">
      <c r="A369" s="251">
        <v>3</v>
      </c>
      <c r="B369" s="68" t="s">
        <v>262</v>
      </c>
      <c r="C369" s="23">
        <v>1101</v>
      </c>
      <c r="D369" s="57" t="s">
        <v>523</v>
      </c>
      <c r="E369" s="55">
        <v>185000</v>
      </c>
      <c r="F369" s="18"/>
      <c r="H369" s="341">
        <v>180000</v>
      </c>
      <c r="I369" s="407"/>
      <c r="J369" s="407">
        <f t="shared" si="11"/>
        <v>180000</v>
      </c>
      <c r="K369" s="407"/>
      <c r="L369" s="749"/>
      <c r="M369" s="182">
        <f t="shared" si="12"/>
        <v>0</v>
      </c>
    </row>
    <row r="370" spans="1:13" ht="18" x14ac:dyDescent="0.25">
      <c r="A370" s="251">
        <v>4</v>
      </c>
      <c r="B370" s="68" t="s">
        <v>262</v>
      </c>
      <c r="C370" s="23">
        <v>1101</v>
      </c>
      <c r="D370" s="57" t="s">
        <v>1004</v>
      </c>
      <c r="E370" s="55">
        <v>181200</v>
      </c>
      <c r="F370" s="18"/>
      <c r="H370" s="341">
        <v>692232</v>
      </c>
      <c r="I370" s="480"/>
      <c r="J370" s="407">
        <f t="shared" si="11"/>
        <v>692232</v>
      </c>
      <c r="K370" s="480"/>
      <c r="L370" s="749"/>
      <c r="M370" s="182">
        <f t="shared" si="12"/>
        <v>0</v>
      </c>
    </row>
    <row r="371" spans="1:13" ht="18" x14ac:dyDescent="0.25">
      <c r="A371" s="251">
        <v>5</v>
      </c>
      <c r="B371" s="68"/>
      <c r="C371" s="23"/>
      <c r="D371" s="57" t="s">
        <v>1005</v>
      </c>
      <c r="E371" s="55"/>
      <c r="F371" s="18"/>
      <c r="H371" s="341">
        <v>324588</v>
      </c>
      <c r="I371" s="481"/>
      <c r="J371" s="407">
        <f t="shared" si="11"/>
        <v>324588</v>
      </c>
      <c r="K371" s="481"/>
      <c r="L371" s="749"/>
      <c r="M371" s="182">
        <f t="shared" si="12"/>
        <v>0</v>
      </c>
    </row>
    <row r="372" spans="1:13" ht="18" x14ac:dyDescent="0.25">
      <c r="A372" s="251">
        <v>6</v>
      </c>
      <c r="B372" s="68" t="s">
        <v>262</v>
      </c>
      <c r="C372" s="23">
        <v>1101</v>
      </c>
      <c r="D372" s="57" t="s">
        <v>1006</v>
      </c>
      <c r="E372" s="55"/>
      <c r="F372" s="18"/>
      <c r="H372" s="341">
        <v>180000</v>
      </c>
      <c r="I372" s="341"/>
      <c r="J372" s="407">
        <f t="shared" si="11"/>
        <v>180000</v>
      </c>
      <c r="K372" s="341"/>
      <c r="L372" s="750"/>
      <c r="M372" s="182">
        <f t="shared" si="12"/>
        <v>0</v>
      </c>
    </row>
    <row r="373" spans="1:13" ht="18.75" x14ac:dyDescent="0.3">
      <c r="A373" s="251">
        <v>7</v>
      </c>
      <c r="B373" s="68" t="s">
        <v>262</v>
      </c>
      <c r="C373" s="23">
        <v>1101</v>
      </c>
      <c r="D373" s="57" t="s">
        <v>748</v>
      </c>
      <c r="E373" s="55"/>
      <c r="F373" s="18"/>
      <c r="H373" s="364">
        <f>SUM(H367:H372)</f>
        <v>3516650</v>
      </c>
      <c r="I373" s="364">
        <f>J373-H373</f>
        <v>-113230</v>
      </c>
      <c r="J373" s="364">
        <v>3403420</v>
      </c>
      <c r="K373" s="364"/>
      <c r="L373" s="364">
        <v>3403420</v>
      </c>
      <c r="M373" s="182">
        <f t="shared" si="12"/>
        <v>1</v>
      </c>
    </row>
    <row r="374" spans="1:13" ht="18.75" x14ac:dyDescent="0.3">
      <c r="A374" s="251">
        <v>8</v>
      </c>
      <c r="B374" s="68" t="s">
        <v>262</v>
      </c>
      <c r="C374" s="23">
        <v>1103</v>
      </c>
      <c r="D374" s="57" t="s">
        <v>749</v>
      </c>
      <c r="E374" s="55"/>
      <c r="F374" s="18"/>
      <c r="H374" s="364">
        <v>150000</v>
      </c>
      <c r="I374" s="364">
        <f>J374-H374</f>
        <v>50000</v>
      </c>
      <c r="J374" s="364">
        <v>200000</v>
      </c>
      <c r="K374" s="364"/>
      <c r="L374" s="364">
        <v>200000</v>
      </c>
      <c r="M374" s="182">
        <f t="shared" si="12"/>
        <v>1</v>
      </c>
    </row>
    <row r="375" spans="1:13" ht="18.75" x14ac:dyDescent="0.3">
      <c r="A375" s="251">
        <v>9</v>
      </c>
      <c r="B375" s="68" t="s">
        <v>262</v>
      </c>
      <c r="C375" s="23">
        <v>1107</v>
      </c>
      <c r="D375" s="57" t="s">
        <v>750</v>
      </c>
      <c r="E375" s="55">
        <v>60000</v>
      </c>
      <c r="F375" s="18">
        <v>53111</v>
      </c>
      <c r="H375" s="341">
        <v>100000</v>
      </c>
      <c r="I375" s="364">
        <f>J375-H375</f>
        <v>0</v>
      </c>
      <c r="J375" s="341">
        <v>100000</v>
      </c>
      <c r="K375" s="341"/>
      <c r="L375" s="341">
        <v>100000</v>
      </c>
      <c r="M375" s="182">
        <f t="shared" si="12"/>
        <v>1</v>
      </c>
    </row>
    <row r="376" spans="1:13" ht="18.75" x14ac:dyDescent="0.3">
      <c r="A376" s="251">
        <v>10</v>
      </c>
      <c r="B376" s="68" t="s">
        <v>262</v>
      </c>
      <c r="C376" s="23">
        <v>1109</v>
      </c>
      <c r="D376" s="57" t="s">
        <v>57</v>
      </c>
      <c r="E376" s="55">
        <v>30000</v>
      </c>
      <c r="F376" s="18"/>
      <c r="H376" s="341">
        <v>54720</v>
      </c>
      <c r="I376" s="364">
        <f>J376-H376</f>
        <v>-11220</v>
      </c>
      <c r="J376" s="341">
        <v>43500</v>
      </c>
      <c r="K376" s="341"/>
      <c r="L376" s="341">
        <v>43500</v>
      </c>
      <c r="M376" s="182">
        <f t="shared" si="12"/>
        <v>1</v>
      </c>
    </row>
    <row r="377" spans="1:13" ht="18.75" x14ac:dyDescent="0.3">
      <c r="A377" s="251">
        <v>11</v>
      </c>
      <c r="B377" s="68" t="s">
        <v>262</v>
      </c>
      <c r="C377" s="23">
        <v>1110</v>
      </c>
      <c r="D377" s="57" t="s">
        <v>58</v>
      </c>
      <c r="E377" s="55">
        <v>12000</v>
      </c>
      <c r="F377" s="18"/>
      <c r="H377" s="341">
        <v>12000</v>
      </c>
      <c r="I377" s="364">
        <f>J377-H377</f>
        <v>0</v>
      </c>
      <c r="J377" s="341">
        <v>12000</v>
      </c>
      <c r="K377" s="341"/>
      <c r="L377" s="341">
        <v>12000</v>
      </c>
      <c r="M377" s="182">
        <f t="shared" si="12"/>
        <v>1</v>
      </c>
    </row>
    <row r="378" spans="1:13" ht="18" x14ac:dyDescent="0.25">
      <c r="A378" s="251">
        <v>12</v>
      </c>
      <c r="B378" s="68" t="s">
        <v>262</v>
      </c>
      <c r="C378" s="23">
        <v>1113</v>
      </c>
      <c r="D378" s="57" t="s">
        <v>715</v>
      </c>
      <c r="E378" s="55"/>
      <c r="F378" s="18"/>
      <c r="H378" s="341"/>
      <c r="I378" s="341"/>
      <c r="J378" s="341"/>
      <c r="K378" s="341"/>
      <c r="L378" s="341"/>
      <c r="M378" s="182"/>
    </row>
    <row r="379" spans="1:13" ht="18" x14ac:dyDescent="0.25">
      <c r="A379" s="251">
        <v>13</v>
      </c>
      <c r="B379" s="68" t="s">
        <v>262</v>
      </c>
      <c r="C379" s="29">
        <v>11</v>
      </c>
      <c r="D379" s="58" t="s">
        <v>524</v>
      </c>
      <c r="E379" s="56">
        <f>SUM(E367:E377)</f>
        <v>2257400</v>
      </c>
      <c r="F379" s="18"/>
      <c r="H379" s="345">
        <f>SUM(H373:H377)</f>
        <v>3833370</v>
      </c>
      <c r="I379" s="345">
        <f>SUM(I373:I378)</f>
        <v>-74450</v>
      </c>
      <c r="J379" s="425">
        <f>SUM(J373:J378)</f>
        <v>3758920</v>
      </c>
      <c r="K379" s="345"/>
      <c r="L379" s="345">
        <v>3758920</v>
      </c>
      <c r="M379" s="426">
        <f t="shared" si="12"/>
        <v>1</v>
      </c>
    </row>
    <row r="380" spans="1:13" ht="18" x14ac:dyDescent="0.25">
      <c r="A380" s="251">
        <v>14</v>
      </c>
      <c r="B380" s="68" t="s">
        <v>262</v>
      </c>
      <c r="C380" s="23">
        <v>21</v>
      </c>
      <c r="D380" s="27" t="s">
        <v>1007</v>
      </c>
      <c r="E380" s="55">
        <f>SUM(E367+E369+E370)*0.27</f>
        <v>581958</v>
      </c>
      <c r="F380" s="18"/>
      <c r="H380" s="341">
        <v>678606</v>
      </c>
      <c r="I380" s="341">
        <f>J380-H380</f>
        <v>30654</v>
      </c>
      <c r="J380" s="341">
        <v>709260</v>
      </c>
      <c r="K380" s="341"/>
      <c r="L380" s="341">
        <v>709260</v>
      </c>
      <c r="M380" s="182">
        <f t="shared" si="12"/>
        <v>1</v>
      </c>
    </row>
    <row r="381" spans="1:13" ht="18" x14ac:dyDescent="0.25">
      <c r="A381" s="251">
        <v>15</v>
      </c>
      <c r="B381" s="68" t="s">
        <v>262</v>
      </c>
      <c r="C381" s="23">
        <v>23</v>
      </c>
      <c r="D381" s="57" t="s">
        <v>752</v>
      </c>
      <c r="E381" s="55">
        <f>SUM(E375*1.19*0.14)</f>
        <v>9996.0000000000018</v>
      </c>
      <c r="F381" s="18">
        <v>54211</v>
      </c>
      <c r="H381" s="374">
        <v>16520</v>
      </c>
      <c r="I381" s="374"/>
      <c r="J381" s="374">
        <v>16520</v>
      </c>
      <c r="K381" s="374"/>
      <c r="L381" s="374">
        <v>16520</v>
      </c>
      <c r="M381" s="182">
        <f t="shared" si="12"/>
        <v>1</v>
      </c>
    </row>
    <row r="382" spans="1:13" ht="18" x14ac:dyDescent="0.25">
      <c r="A382" s="251">
        <v>16</v>
      </c>
      <c r="B382" s="68" t="s">
        <v>262</v>
      </c>
      <c r="C382" s="23">
        <v>27</v>
      </c>
      <c r="D382" s="27" t="s">
        <v>753</v>
      </c>
      <c r="E382" s="55">
        <f>SUM(E375*1.19*0.16)</f>
        <v>11424</v>
      </c>
      <c r="F382" s="18">
        <v>561111</v>
      </c>
      <c r="H382" s="374">
        <v>17700</v>
      </c>
      <c r="I382" s="374"/>
      <c r="J382" s="374">
        <v>17700</v>
      </c>
      <c r="K382" s="374"/>
      <c r="L382" s="374">
        <v>17700</v>
      </c>
      <c r="M382" s="182">
        <f t="shared" si="12"/>
        <v>1</v>
      </c>
    </row>
    <row r="383" spans="1:13" ht="18" x14ac:dyDescent="0.25">
      <c r="A383" s="251">
        <v>17</v>
      </c>
      <c r="B383" s="68" t="s">
        <v>262</v>
      </c>
      <c r="C383" s="29">
        <v>2</v>
      </c>
      <c r="D383" s="58" t="s">
        <v>525</v>
      </c>
      <c r="E383" s="56">
        <f>SUM(E380:E382)</f>
        <v>603378</v>
      </c>
      <c r="F383" s="18">
        <v>5431</v>
      </c>
      <c r="H383" s="345">
        <f>SUM(H380:H382)</f>
        <v>712826</v>
      </c>
      <c r="I383" s="345">
        <f>SUM(I380:I382)</f>
        <v>30654</v>
      </c>
      <c r="J383" s="425">
        <f>SUM(H383:I383)</f>
        <v>743480</v>
      </c>
      <c r="K383" s="345"/>
      <c r="L383" s="345">
        <f>SUM(L380:L382)</f>
        <v>743480</v>
      </c>
      <c r="M383" s="426">
        <f t="shared" si="12"/>
        <v>1</v>
      </c>
    </row>
    <row r="384" spans="1:13" ht="18.75" x14ac:dyDescent="0.3">
      <c r="A384" s="251">
        <v>18</v>
      </c>
      <c r="B384" s="68" t="s">
        <v>262</v>
      </c>
      <c r="C384" s="23">
        <v>311</v>
      </c>
      <c r="D384" s="27" t="s">
        <v>59</v>
      </c>
      <c r="E384" s="7">
        <v>10000</v>
      </c>
      <c r="F384" s="18"/>
      <c r="H384" s="374">
        <v>15000</v>
      </c>
      <c r="I384" s="364">
        <f t="shared" ref="I384:I399" si="13">J384-H384</f>
        <v>-11257</v>
      </c>
      <c r="J384" s="407">
        <v>3743</v>
      </c>
      <c r="K384" s="374"/>
      <c r="L384" s="768">
        <v>3743</v>
      </c>
      <c r="M384" s="182">
        <f t="shared" si="12"/>
        <v>1</v>
      </c>
    </row>
    <row r="385" spans="1:13" ht="18.75" x14ac:dyDescent="0.3">
      <c r="A385" s="251">
        <v>19</v>
      </c>
      <c r="B385" s="68" t="s">
        <v>262</v>
      </c>
      <c r="C385" s="23">
        <v>3113</v>
      </c>
      <c r="D385" s="27" t="s">
        <v>1008</v>
      </c>
      <c r="E385" s="7"/>
      <c r="F385" s="18"/>
      <c r="H385" s="374"/>
      <c r="I385" s="364">
        <f t="shared" si="13"/>
        <v>0</v>
      </c>
      <c r="J385" s="407"/>
      <c r="K385" s="374"/>
      <c r="L385" s="768"/>
      <c r="M385" s="182"/>
    </row>
    <row r="386" spans="1:13" ht="18.75" x14ac:dyDescent="0.3">
      <c r="A386" s="251">
        <v>20</v>
      </c>
      <c r="B386" s="68" t="s">
        <v>262</v>
      </c>
      <c r="C386" s="23">
        <v>312</v>
      </c>
      <c r="D386" s="27" t="s">
        <v>60</v>
      </c>
      <c r="E386" s="7">
        <v>10000</v>
      </c>
      <c r="F386" s="18">
        <v>54913</v>
      </c>
      <c r="H386" s="374">
        <v>15000</v>
      </c>
      <c r="I386" s="364">
        <f t="shared" si="13"/>
        <v>-15000</v>
      </c>
      <c r="J386" s="407"/>
      <c r="K386" s="374"/>
      <c r="L386" s="768">
        <v>49659</v>
      </c>
      <c r="M386" s="182"/>
    </row>
    <row r="387" spans="1:13" ht="18.75" x14ac:dyDescent="0.3">
      <c r="A387" s="251">
        <v>21</v>
      </c>
      <c r="B387" s="68" t="s">
        <v>262</v>
      </c>
      <c r="C387" s="23">
        <v>312</v>
      </c>
      <c r="D387" s="27" t="s">
        <v>754</v>
      </c>
      <c r="E387" s="7">
        <v>10000</v>
      </c>
      <c r="F387" s="18">
        <v>55111</v>
      </c>
      <c r="H387" s="374">
        <v>110000</v>
      </c>
      <c r="I387" s="364">
        <f t="shared" si="13"/>
        <v>-60341</v>
      </c>
      <c r="J387" s="407">
        <v>49659</v>
      </c>
      <c r="K387" s="374"/>
      <c r="L387" s="768"/>
      <c r="M387" s="182">
        <f t="shared" si="12"/>
        <v>0</v>
      </c>
    </row>
    <row r="388" spans="1:13" ht="18" x14ac:dyDescent="0.25">
      <c r="A388" s="251">
        <v>22</v>
      </c>
      <c r="B388" s="68" t="s">
        <v>262</v>
      </c>
      <c r="C388" s="29">
        <v>31</v>
      </c>
      <c r="D388" s="26" t="s">
        <v>526</v>
      </c>
      <c r="E388" s="14">
        <f>SUM(E384:E387)</f>
        <v>30000</v>
      </c>
      <c r="F388" s="18"/>
      <c r="H388" s="345">
        <f>SUM(H384:H387)</f>
        <v>140000</v>
      </c>
      <c r="I388" s="345">
        <f>SUM(I384:I387)</f>
        <v>-86598</v>
      </c>
      <c r="J388" s="425">
        <f>SUM(J384:J387)</f>
        <v>53402</v>
      </c>
      <c r="K388" s="345"/>
      <c r="L388" s="562">
        <f>SUM(L384:L387)</f>
        <v>53402</v>
      </c>
      <c r="M388" s="426">
        <f t="shared" si="12"/>
        <v>1</v>
      </c>
    </row>
    <row r="389" spans="1:13" ht="18.75" x14ac:dyDescent="0.3">
      <c r="A389" s="251">
        <v>23</v>
      </c>
      <c r="B389" s="68" t="s">
        <v>262</v>
      </c>
      <c r="C389" s="59">
        <v>321</v>
      </c>
      <c r="D389" s="46" t="s">
        <v>527</v>
      </c>
      <c r="E389" s="64"/>
      <c r="F389" s="36"/>
      <c r="G389" s="45"/>
      <c r="H389" s="341">
        <v>78000</v>
      </c>
      <c r="I389" s="364">
        <f t="shared" si="13"/>
        <v>64017</v>
      </c>
      <c r="J389" s="341">
        <v>142017</v>
      </c>
      <c r="K389" s="563" t="s">
        <v>1009</v>
      </c>
      <c r="L389" s="341">
        <v>142017</v>
      </c>
      <c r="M389" s="182">
        <f t="shared" si="12"/>
        <v>1</v>
      </c>
    </row>
    <row r="390" spans="1:13" ht="18.75" x14ac:dyDescent="0.3">
      <c r="A390" s="251">
        <v>24</v>
      </c>
      <c r="B390" s="68" t="s">
        <v>262</v>
      </c>
      <c r="C390" s="23">
        <v>322</v>
      </c>
      <c r="D390" s="46" t="s">
        <v>61</v>
      </c>
      <c r="E390" s="10">
        <v>40000</v>
      </c>
      <c r="F390" s="18">
        <v>55119</v>
      </c>
      <c r="H390" s="341">
        <v>30000</v>
      </c>
      <c r="I390" s="364">
        <f t="shared" si="13"/>
        <v>12453</v>
      </c>
      <c r="J390" s="341">
        <v>42453</v>
      </c>
      <c r="K390" s="341"/>
      <c r="L390" s="341">
        <v>42453</v>
      </c>
      <c r="M390" s="182">
        <f t="shared" si="12"/>
        <v>1</v>
      </c>
    </row>
    <row r="391" spans="1:13" ht="18" x14ac:dyDescent="0.25">
      <c r="A391" s="251">
        <v>25</v>
      </c>
      <c r="B391" s="68" t="s">
        <v>262</v>
      </c>
      <c r="C391" s="29">
        <v>32</v>
      </c>
      <c r="D391" s="26" t="s">
        <v>1010</v>
      </c>
      <c r="E391" s="14">
        <f>SUM(E390:E390)</f>
        <v>40000</v>
      </c>
      <c r="F391" s="18"/>
      <c r="H391" s="345">
        <f>SUM(H389:H390)</f>
        <v>108000</v>
      </c>
      <c r="I391" s="345">
        <f>SUM(I389:I390)</f>
        <v>76470</v>
      </c>
      <c r="J391" s="345">
        <f>SUM(J389:J390)</f>
        <v>184470</v>
      </c>
      <c r="K391" s="345"/>
      <c r="L391" s="345">
        <f>SUM(L389:L390)</f>
        <v>184470</v>
      </c>
      <c r="M391" s="426">
        <f t="shared" si="12"/>
        <v>1</v>
      </c>
    </row>
    <row r="392" spans="1:13" ht="18.75" x14ac:dyDescent="0.3">
      <c r="A392" s="251">
        <v>26</v>
      </c>
      <c r="B392" s="68" t="s">
        <v>262</v>
      </c>
      <c r="C392" s="23">
        <v>334</v>
      </c>
      <c r="D392" s="27" t="s">
        <v>755</v>
      </c>
      <c r="E392" s="7"/>
      <c r="F392" s="18"/>
      <c r="H392" s="374"/>
      <c r="I392" s="364">
        <f t="shared" si="13"/>
        <v>0</v>
      </c>
      <c r="J392" s="374"/>
      <c r="K392" s="374"/>
      <c r="L392" s="374"/>
      <c r="M392" s="182"/>
    </row>
    <row r="393" spans="1:13" ht="18.75" x14ac:dyDescent="0.3">
      <c r="A393" s="251">
        <v>27</v>
      </c>
      <c r="B393" s="68" t="s">
        <v>262</v>
      </c>
      <c r="C393" s="23">
        <v>336</v>
      </c>
      <c r="D393" s="27" t="s">
        <v>1011</v>
      </c>
      <c r="E393" s="7"/>
      <c r="F393" s="18"/>
      <c r="H393" s="374">
        <v>50000</v>
      </c>
      <c r="I393" s="364">
        <f t="shared" si="13"/>
        <v>-25000</v>
      </c>
      <c r="J393" s="374">
        <v>25000</v>
      </c>
      <c r="K393" s="374"/>
      <c r="L393" s="374">
        <v>25000</v>
      </c>
      <c r="M393" s="182">
        <f t="shared" si="12"/>
        <v>1</v>
      </c>
    </row>
    <row r="394" spans="1:13" ht="18.75" x14ac:dyDescent="0.3">
      <c r="A394" s="251">
        <v>28</v>
      </c>
      <c r="B394" s="68" t="s">
        <v>262</v>
      </c>
      <c r="C394" s="23">
        <v>337</v>
      </c>
      <c r="D394" s="27" t="s">
        <v>62</v>
      </c>
      <c r="E394" s="7">
        <v>11000</v>
      </c>
      <c r="F394" s="18"/>
      <c r="H394" s="374">
        <v>11700</v>
      </c>
      <c r="I394" s="364">
        <f t="shared" si="13"/>
        <v>38320</v>
      </c>
      <c r="J394" s="374">
        <v>50020</v>
      </c>
      <c r="K394" s="55" t="s">
        <v>1012</v>
      </c>
      <c r="L394" s="374">
        <v>50020</v>
      </c>
      <c r="M394" s="182">
        <f t="shared" si="12"/>
        <v>1</v>
      </c>
    </row>
    <row r="395" spans="1:13" ht="18" x14ac:dyDescent="0.25">
      <c r="A395" s="251">
        <v>29</v>
      </c>
      <c r="B395" s="68" t="s">
        <v>262</v>
      </c>
      <c r="C395" s="29">
        <v>33</v>
      </c>
      <c r="D395" s="26" t="s">
        <v>528</v>
      </c>
      <c r="E395" s="40">
        <f>SUM(E394)</f>
        <v>11000</v>
      </c>
      <c r="F395" s="18"/>
      <c r="H395" s="349">
        <f>SUM(H392:H394)</f>
        <v>61700</v>
      </c>
      <c r="I395" s="349">
        <f>SUM(I392:I394)</f>
        <v>13320</v>
      </c>
      <c r="J395" s="349">
        <f>SUM(J392:J394)</f>
        <v>75020</v>
      </c>
      <c r="K395" s="349"/>
      <c r="L395" s="349">
        <f>SUM(L393:L394)</f>
        <v>75020</v>
      </c>
      <c r="M395" s="426">
        <f t="shared" si="12"/>
        <v>1</v>
      </c>
    </row>
    <row r="396" spans="1:13" ht="18.75" x14ac:dyDescent="0.3">
      <c r="A396" s="251">
        <v>30</v>
      </c>
      <c r="B396" s="68" t="s">
        <v>262</v>
      </c>
      <c r="C396" s="59">
        <v>341</v>
      </c>
      <c r="D396" s="48" t="s">
        <v>63</v>
      </c>
      <c r="E396" s="12">
        <v>10000</v>
      </c>
      <c r="F396" s="36"/>
      <c r="G396" s="45"/>
      <c r="H396" s="347">
        <v>30000</v>
      </c>
      <c r="I396" s="364">
        <f t="shared" si="13"/>
        <v>-24392</v>
      </c>
      <c r="J396" s="347">
        <v>5608</v>
      </c>
      <c r="K396" s="347"/>
      <c r="L396" s="347">
        <v>5608</v>
      </c>
      <c r="M396" s="182">
        <f t="shared" si="12"/>
        <v>1</v>
      </c>
    </row>
    <row r="397" spans="1:13" ht="18" x14ac:dyDescent="0.25">
      <c r="A397" s="251">
        <v>31</v>
      </c>
      <c r="B397" s="68" t="s">
        <v>262</v>
      </c>
      <c r="C397" s="25">
        <v>34</v>
      </c>
      <c r="D397" s="41" t="s">
        <v>529</v>
      </c>
      <c r="E397" s="40">
        <f>SUM(E396)</f>
        <v>10000</v>
      </c>
      <c r="F397" s="36"/>
      <c r="G397" s="45"/>
      <c r="H397" s="349">
        <f>SUM(H396)</f>
        <v>30000</v>
      </c>
      <c r="I397" s="349">
        <f>SUM(I396)</f>
        <v>-24392</v>
      </c>
      <c r="J397" s="349">
        <f>SUM(J396)</f>
        <v>5608</v>
      </c>
      <c r="K397" s="349"/>
      <c r="L397" s="349">
        <f>SUM(L396)</f>
        <v>5608</v>
      </c>
      <c r="M397" s="426">
        <f t="shared" si="12"/>
        <v>1</v>
      </c>
    </row>
    <row r="398" spans="1:13" ht="18.75" x14ac:dyDescent="0.3">
      <c r="A398" s="251">
        <v>32</v>
      </c>
      <c r="B398" s="68" t="s">
        <v>262</v>
      </c>
      <c r="C398" s="23">
        <v>351</v>
      </c>
      <c r="D398" s="27" t="s">
        <v>19</v>
      </c>
      <c r="E398" s="7">
        <f>SUM(E388+E391)*0.27</f>
        <v>18900</v>
      </c>
      <c r="F398" s="18"/>
      <c r="H398" s="374">
        <v>80460</v>
      </c>
      <c r="I398" s="364">
        <f t="shared" si="13"/>
        <v>-17235</v>
      </c>
      <c r="J398" s="374">
        <v>63225</v>
      </c>
      <c r="K398" s="374"/>
      <c r="L398" s="374">
        <v>63225</v>
      </c>
      <c r="M398" s="182">
        <f t="shared" si="12"/>
        <v>1</v>
      </c>
    </row>
    <row r="399" spans="1:13" ht="18.75" x14ac:dyDescent="0.3">
      <c r="A399" s="251">
        <v>33</v>
      </c>
      <c r="B399" s="68" t="s">
        <v>262</v>
      </c>
      <c r="C399" s="23">
        <v>355</v>
      </c>
      <c r="D399" s="27" t="s">
        <v>1013</v>
      </c>
      <c r="E399" s="7"/>
      <c r="F399" s="18"/>
      <c r="H399" s="374">
        <v>4000</v>
      </c>
      <c r="I399" s="364">
        <f t="shared" si="13"/>
        <v>25</v>
      </c>
      <c r="J399" s="374">
        <v>4025</v>
      </c>
      <c r="K399" s="374"/>
      <c r="L399" s="374">
        <v>4025</v>
      </c>
      <c r="M399" s="182">
        <f t="shared" si="12"/>
        <v>1</v>
      </c>
    </row>
    <row r="400" spans="1:13" ht="18" x14ac:dyDescent="0.25">
      <c r="A400" s="251">
        <v>34</v>
      </c>
      <c r="B400" s="68" t="s">
        <v>262</v>
      </c>
      <c r="C400" s="29">
        <v>35</v>
      </c>
      <c r="D400" s="26" t="s">
        <v>530</v>
      </c>
      <c r="E400" s="40">
        <f>SUM(E398)</f>
        <v>18900</v>
      </c>
      <c r="F400" s="18"/>
      <c r="H400" s="349">
        <f>SUM(H398:H399)</f>
        <v>84460</v>
      </c>
      <c r="I400" s="349">
        <f>SUM(I398:I399)</f>
        <v>-17210</v>
      </c>
      <c r="J400" s="349">
        <f>SUM(J398:J399)</f>
        <v>67250</v>
      </c>
      <c r="K400" s="349"/>
      <c r="L400" s="349">
        <f>SUM(L398:L399)</f>
        <v>67250</v>
      </c>
      <c r="M400" s="426">
        <f t="shared" si="12"/>
        <v>1</v>
      </c>
    </row>
    <row r="401" spans="1:13" ht="18" x14ac:dyDescent="0.25">
      <c r="A401" s="251">
        <v>35</v>
      </c>
      <c r="B401" s="68" t="s">
        <v>262</v>
      </c>
      <c r="C401" s="29">
        <v>3</v>
      </c>
      <c r="D401" s="26" t="s">
        <v>531</v>
      </c>
      <c r="E401" s="14">
        <f>SUM(E388+E391+E400+E397+E395)</f>
        <v>109900</v>
      </c>
      <c r="F401" s="18"/>
      <c r="H401" s="345">
        <f>SUM(H388+H391+H400+H397+H395)</f>
        <v>424160</v>
      </c>
      <c r="I401" s="345">
        <f>SUM(I388+I391+I400+I397+I395)</f>
        <v>-38410</v>
      </c>
      <c r="J401" s="345">
        <f>SUM(J388+J391+J400+J397+J395)</f>
        <v>385750</v>
      </c>
      <c r="K401" s="345"/>
      <c r="L401" s="345">
        <f>SUM(L388+L391+L400+L397+L395)</f>
        <v>385750</v>
      </c>
      <c r="M401" s="426">
        <f t="shared" si="12"/>
        <v>1</v>
      </c>
    </row>
    <row r="402" spans="1:13" ht="18" x14ac:dyDescent="0.25">
      <c r="A402" s="251">
        <v>36</v>
      </c>
      <c r="B402" s="68" t="s">
        <v>262</v>
      </c>
      <c r="C402" s="23">
        <v>511</v>
      </c>
      <c r="D402" s="11" t="s">
        <v>1014</v>
      </c>
      <c r="E402" s="55">
        <v>800000</v>
      </c>
      <c r="F402" s="18"/>
      <c r="H402" s="374">
        <v>892392</v>
      </c>
      <c r="I402" s="374"/>
      <c r="J402" s="564">
        <f>SUM(H402:I402)</f>
        <v>892392</v>
      </c>
      <c r="K402" s="374"/>
      <c r="L402" s="374">
        <v>892392</v>
      </c>
      <c r="M402" s="182">
        <f t="shared" si="12"/>
        <v>1</v>
      </c>
    </row>
    <row r="403" spans="1:13" ht="18" x14ac:dyDescent="0.25">
      <c r="A403" s="251">
        <v>37</v>
      </c>
      <c r="B403" s="68" t="s">
        <v>262</v>
      </c>
      <c r="C403" s="23">
        <v>512</v>
      </c>
      <c r="D403" s="11"/>
      <c r="E403" s="55"/>
      <c r="F403" s="18"/>
      <c r="H403" s="374"/>
      <c r="I403" s="374"/>
      <c r="J403" s="564"/>
      <c r="K403" s="374"/>
      <c r="L403" s="374"/>
      <c r="M403" s="182"/>
    </row>
    <row r="404" spans="1:13" ht="18" x14ac:dyDescent="0.25">
      <c r="A404" s="251">
        <v>38</v>
      </c>
      <c r="B404" s="68" t="s">
        <v>262</v>
      </c>
      <c r="C404" s="29">
        <v>51</v>
      </c>
      <c r="D404" s="41" t="s">
        <v>522</v>
      </c>
      <c r="E404" s="56">
        <f>SUM(E402)</f>
        <v>800000</v>
      </c>
      <c r="F404" s="18"/>
      <c r="H404" s="345">
        <f>SUM(H402)</f>
        <v>892392</v>
      </c>
      <c r="I404" s="345"/>
      <c r="J404" s="345">
        <f>SUM(J402:J403)</f>
        <v>892392</v>
      </c>
      <c r="K404" s="345"/>
      <c r="L404" s="345">
        <f>SUM(L402:L403)</f>
        <v>892392</v>
      </c>
      <c r="M404" s="426">
        <f t="shared" si="12"/>
        <v>1</v>
      </c>
    </row>
    <row r="405" spans="1:13" ht="18" x14ac:dyDescent="0.25">
      <c r="A405" s="251">
        <v>39</v>
      </c>
      <c r="B405" s="102" t="s">
        <v>262</v>
      </c>
      <c r="C405" s="59">
        <v>6</v>
      </c>
      <c r="D405" s="48"/>
      <c r="E405" s="64"/>
      <c r="F405" s="36"/>
      <c r="G405" s="45"/>
      <c r="H405" s="402"/>
      <c r="I405" s="402"/>
      <c r="J405" s="402"/>
      <c r="K405" s="402"/>
      <c r="L405" s="402"/>
      <c r="M405" s="182"/>
    </row>
    <row r="406" spans="1:13" ht="18" x14ac:dyDescent="0.25">
      <c r="A406" s="251">
        <v>40</v>
      </c>
      <c r="B406" s="102" t="s">
        <v>262</v>
      </c>
      <c r="C406" s="59">
        <v>6</v>
      </c>
      <c r="D406" s="403"/>
      <c r="E406" s="64"/>
      <c r="F406" s="36"/>
      <c r="G406" s="45"/>
      <c r="H406" s="402"/>
      <c r="I406" s="402"/>
      <c r="J406" s="402"/>
      <c r="K406" s="402"/>
      <c r="L406" s="402"/>
      <c r="M406" s="182"/>
    </row>
    <row r="407" spans="1:13" ht="18" x14ac:dyDescent="0.25">
      <c r="A407" s="251">
        <v>41</v>
      </c>
      <c r="B407" s="102" t="s">
        <v>262</v>
      </c>
      <c r="C407" s="29">
        <v>6</v>
      </c>
      <c r="D407" s="26" t="s">
        <v>756</v>
      </c>
      <c r="E407" s="14"/>
      <c r="F407" s="105"/>
      <c r="G407" s="106"/>
      <c r="H407" s="345">
        <f>SUM(H405:H406)</f>
        <v>0</v>
      </c>
      <c r="I407" s="345"/>
      <c r="J407" s="345"/>
      <c r="K407" s="345"/>
      <c r="L407" s="345"/>
      <c r="M407" s="426"/>
    </row>
    <row r="408" spans="1:13" ht="18" x14ac:dyDescent="0.2">
      <c r="A408" s="769">
        <v>42</v>
      </c>
      <c r="B408" s="733" t="s">
        <v>757</v>
      </c>
      <c r="C408" s="734"/>
      <c r="D408" s="735"/>
      <c r="E408" s="742">
        <f>SUM(E379+E383+E401+E404)</f>
        <v>3770678</v>
      </c>
      <c r="F408" s="36"/>
      <c r="G408" s="45"/>
      <c r="H408" s="723">
        <f>SUM(H404+H379+H383+H401+H405+H406)</f>
        <v>5862748</v>
      </c>
      <c r="I408" s="723">
        <f>SUM(I404+I379+I383+I401+I405+I406)</f>
        <v>-82206</v>
      </c>
      <c r="J408" s="723">
        <f>SUM(J404+J379+J383+J401+J407)</f>
        <v>5780542</v>
      </c>
      <c r="K408" s="468"/>
      <c r="L408" s="723">
        <f>SUM(L404+L379+L383+L401+L405+L406)</f>
        <v>5780542</v>
      </c>
      <c r="M408" s="714">
        <f t="shared" si="12"/>
        <v>1</v>
      </c>
    </row>
    <row r="409" spans="1:13" ht="18" x14ac:dyDescent="0.2">
      <c r="A409" s="770"/>
      <c r="B409" s="736"/>
      <c r="C409" s="737"/>
      <c r="D409" s="738"/>
      <c r="E409" s="742"/>
      <c r="F409" s="18"/>
      <c r="H409" s="724"/>
      <c r="I409" s="724"/>
      <c r="J409" s="724"/>
      <c r="K409" s="469"/>
      <c r="L409" s="724"/>
      <c r="M409" s="715"/>
    </row>
    <row r="410" spans="1:13" ht="18" x14ac:dyDescent="0.2">
      <c r="A410" s="237"/>
      <c r="B410" s="67"/>
      <c r="C410" s="60"/>
      <c r="D410" s="43"/>
      <c r="E410" s="51"/>
      <c r="F410" s="36"/>
      <c r="G410" s="45"/>
      <c r="H410" s="375"/>
      <c r="I410" s="375"/>
      <c r="J410" s="375"/>
      <c r="K410" s="375"/>
      <c r="L410" s="375"/>
    </row>
    <row r="411" spans="1:13" ht="18" x14ac:dyDescent="0.25">
      <c r="A411" s="157"/>
      <c r="B411" s="67"/>
      <c r="C411" s="18"/>
      <c r="D411" s="19" t="s">
        <v>101</v>
      </c>
      <c r="E411" s="21"/>
      <c r="F411" s="18"/>
      <c r="H411" s="371"/>
      <c r="I411" s="371"/>
      <c r="J411" s="371"/>
      <c r="K411" s="371"/>
      <c r="L411" s="371"/>
    </row>
    <row r="412" spans="1:13" ht="18" x14ac:dyDescent="0.25">
      <c r="A412" s="237"/>
      <c r="B412" s="67"/>
      <c r="C412" s="18"/>
      <c r="D412" s="19" t="s">
        <v>102</v>
      </c>
      <c r="E412" s="21"/>
      <c r="F412" s="18"/>
      <c r="G412" s="18"/>
      <c r="H412" s="371"/>
      <c r="I412" s="371"/>
      <c r="J412" s="371"/>
      <c r="K412" s="371"/>
      <c r="L412" s="371"/>
    </row>
    <row r="413" spans="1:13" ht="18" x14ac:dyDescent="0.25">
      <c r="A413" s="237"/>
      <c r="B413" s="67"/>
      <c r="C413" s="18"/>
      <c r="D413" s="19"/>
      <c r="E413" s="22"/>
      <c r="F413" s="18">
        <v>52211</v>
      </c>
      <c r="H413" s="372"/>
      <c r="I413" s="372"/>
      <c r="J413" s="372"/>
      <c r="K413" s="372"/>
      <c r="L413" s="372"/>
    </row>
    <row r="414" spans="1:13" ht="18" x14ac:dyDescent="0.25">
      <c r="A414" s="729" t="s">
        <v>503</v>
      </c>
      <c r="B414" s="662" t="s">
        <v>1</v>
      </c>
      <c r="C414" s="662"/>
      <c r="D414" s="13" t="s">
        <v>266</v>
      </c>
      <c r="E414" s="24" t="s">
        <v>3</v>
      </c>
      <c r="F414" s="18">
        <v>511112</v>
      </c>
      <c r="H414" s="340" t="s">
        <v>3</v>
      </c>
      <c r="I414" s="340" t="s">
        <v>5</v>
      </c>
      <c r="J414" s="340" t="s">
        <v>6</v>
      </c>
      <c r="K414" s="340" t="s">
        <v>7</v>
      </c>
      <c r="L414" s="478" t="s">
        <v>8</v>
      </c>
      <c r="M414" s="608" t="s">
        <v>9</v>
      </c>
    </row>
    <row r="415" spans="1:13" ht="18" x14ac:dyDescent="0.25">
      <c r="A415" s="730"/>
      <c r="B415" s="662" t="s">
        <v>15</v>
      </c>
      <c r="C415" s="662"/>
      <c r="D415" s="13" t="s">
        <v>119</v>
      </c>
      <c r="E415" s="24" t="s">
        <v>604</v>
      </c>
      <c r="F415" s="18"/>
      <c r="H415" s="340" t="s">
        <v>873</v>
      </c>
      <c r="I415" s="340" t="s">
        <v>874</v>
      </c>
      <c r="J415" s="340" t="s">
        <v>875</v>
      </c>
      <c r="K415" s="340" t="s">
        <v>876</v>
      </c>
      <c r="L415" s="479" t="s">
        <v>877</v>
      </c>
      <c r="M415" s="609" t="s">
        <v>1093</v>
      </c>
    </row>
    <row r="416" spans="1:13" ht="18.75" x14ac:dyDescent="0.3">
      <c r="A416" s="236">
        <v>1</v>
      </c>
      <c r="B416" s="68" t="s">
        <v>262</v>
      </c>
      <c r="C416" s="23">
        <v>122</v>
      </c>
      <c r="D416" s="27" t="s">
        <v>1015</v>
      </c>
      <c r="E416" s="7">
        <v>354000</v>
      </c>
      <c r="F416" s="18">
        <v>53111</v>
      </c>
      <c r="H416" s="374">
        <v>553330</v>
      </c>
      <c r="I416" s="364">
        <f t="shared" ref="I416:I421" si="14">J416-H416</f>
        <v>-85555</v>
      </c>
      <c r="J416" s="374">
        <v>467775</v>
      </c>
      <c r="K416" s="374"/>
      <c r="L416" s="374">
        <v>467775</v>
      </c>
      <c r="M416" s="181">
        <f t="shared" ref="M416:M474" si="15">L416/J416</f>
        <v>1</v>
      </c>
    </row>
    <row r="417" spans="1:13" ht="18.75" x14ac:dyDescent="0.3">
      <c r="A417" s="236">
        <v>2</v>
      </c>
      <c r="B417" s="68" t="s">
        <v>262</v>
      </c>
      <c r="C417" s="29">
        <v>12</v>
      </c>
      <c r="D417" s="26" t="s">
        <v>532</v>
      </c>
      <c r="E417" s="39">
        <f>SUM(E416)</f>
        <v>354000</v>
      </c>
      <c r="F417" s="18">
        <v>53111</v>
      </c>
      <c r="H417" s="344">
        <f>SUM(H416)</f>
        <v>553330</v>
      </c>
      <c r="I417" s="565">
        <f>SUM(I416)</f>
        <v>-85555</v>
      </c>
      <c r="J417" s="404">
        <f>SUM(J416)</f>
        <v>467775</v>
      </c>
      <c r="K417" s="404"/>
      <c r="L417" s="404">
        <f>SUM(L416)</f>
        <v>467775</v>
      </c>
      <c r="M417" s="181">
        <f t="shared" si="15"/>
        <v>1</v>
      </c>
    </row>
    <row r="418" spans="1:13" ht="18.75" x14ac:dyDescent="0.3">
      <c r="A418" s="236">
        <v>3</v>
      </c>
      <c r="B418" s="68" t="s">
        <v>262</v>
      </c>
      <c r="C418" s="23">
        <v>2</v>
      </c>
      <c r="D418" s="27" t="s">
        <v>751</v>
      </c>
      <c r="E418" s="7">
        <f>SUM(E417)*27%</f>
        <v>95580</v>
      </c>
      <c r="F418" s="18"/>
      <c r="H418" s="374">
        <v>98043</v>
      </c>
      <c r="I418" s="364">
        <f t="shared" si="14"/>
        <v>-23181</v>
      </c>
      <c r="J418" s="374">
        <v>74862</v>
      </c>
      <c r="K418" s="374"/>
      <c r="L418" s="374">
        <v>74862</v>
      </c>
      <c r="M418" s="181">
        <f t="shared" si="15"/>
        <v>1</v>
      </c>
    </row>
    <row r="419" spans="1:13" ht="18.75" x14ac:dyDescent="0.3">
      <c r="A419" s="236">
        <v>4</v>
      </c>
      <c r="B419" s="68" t="s">
        <v>262</v>
      </c>
      <c r="C419" s="29">
        <v>2</v>
      </c>
      <c r="D419" s="58" t="s">
        <v>516</v>
      </c>
      <c r="E419" s="14">
        <f>SUM(E418:E418)</f>
        <v>95580</v>
      </c>
      <c r="F419" s="18">
        <v>54411</v>
      </c>
      <c r="H419" s="345">
        <f>SUM(H418:H418)</f>
        <v>98043</v>
      </c>
      <c r="I419" s="565">
        <f t="shared" si="14"/>
        <v>-23181</v>
      </c>
      <c r="J419" s="404">
        <f>SUM(J418)</f>
        <v>74862</v>
      </c>
      <c r="K419" s="404"/>
      <c r="L419" s="404">
        <f>SUM(J419:K419)</f>
        <v>74862</v>
      </c>
      <c r="M419" s="181">
        <f t="shared" si="15"/>
        <v>1</v>
      </c>
    </row>
    <row r="420" spans="1:13" ht="18.75" x14ac:dyDescent="0.3">
      <c r="A420" s="236">
        <v>5</v>
      </c>
      <c r="B420" s="102" t="s">
        <v>262</v>
      </c>
      <c r="C420" s="59">
        <v>321</v>
      </c>
      <c r="D420" s="46" t="s">
        <v>1016</v>
      </c>
      <c r="E420" s="64"/>
      <c r="F420" s="36"/>
      <c r="G420" s="45"/>
      <c r="H420" s="387">
        <v>106460</v>
      </c>
      <c r="I420" s="364">
        <f t="shared" si="14"/>
        <v>2240</v>
      </c>
      <c r="J420" s="402">
        <v>108700</v>
      </c>
      <c r="K420" s="402"/>
      <c r="L420" s="402">
        <v>108700</v>
      </c>
      <c r="M420" s="181">
        <f t="shared" si="15"/>
        <v>1</v>
      </c>
    </row>
    <row r="421" spans="1:13" ht="18.75" x14ac:dyDescent="0.3">
      <c r="A421" s="236">
        <v>6</v>
      </c>
      <c r="B421" s="102" t="s">
        <v>262</v>
      </c>
      <c r="C421" s="59">
        <v>322</v>
      </c>
      <c r="D421" s="46" t="s">
        <v>1017</v>
      </c>
      <c r="E421" s="64"/>
      <c r="F421" s="36"/>
      <c r="G421" s="45"/>
      <c r="H421" s="387">
        <v>33600</v>
      </c>
      <c r="I421" s="364">
        <f t="shared" si="14"/>
        <v>18451</v>
      </c>
      <c r="J421" s="402">
        <v>52051</v>
      </c>
      <c r="K421" s="402"/>
      <c r="L421" s="402">
        <v>52051</v>
      </c>
      <c r="M421" s="181">
        <f t="shared" si="15"/>
        <v>1</v>
      </c>
    </row>
    <row r="422" spans="1:13" ht="18" x14ac:dyDescent="0.25">
      <c r="A422" s="236">
        <v>7</v>
      </c>
      <c r="B422" s="102" t="s">
        <v>262</v>
      </c>
      <c r="C422" s="59">
        <v>32</v>
      </c>
      <c r="D422" s="538" t="s">
        <v>1018</v>
      </c>
      <c r="E422" s="64"/>
      <c r="F422" s="36"/>
      <c r="G422" s="45"/>
      <c r="H422" s="346">
        <f>SUM(H420:H421)</f>
        <v>140060</v>
      </c>
      <c r="I422" s="346">
        <f>SUM(I420:I421)</f>
        <v>20691</v>
      </c>
      <c r="J422" s="346">
        <f>SUM(J420:J421)</f>
        <v>160751</v>
      </c>
      <c r="K422" s="346"/>
      <c r="L422" s="346">
        <f>SUM(L420:L421)</f>
        <v>160751</v>
      </c>
      <c r="M422" s="181">
        <f t="shared" si="15"/>
        <v>1</v>
      </c>
    </row>
    <row r="423" spans="1:13" ht="18" x14ac:dyDescent="0.25">
      <c r="A423" s="236">
        <v>8</v>
      </c>
      <c r="B423" s="68" t="s">
        <v>262</v>
      </c>
      <c r="C423" s="29">
        <v>3</v>
      </c>
      <c r="D423" s="26" t="s">
        <v>533</v>
      </c>
      <c r="E423" s="14"/>
      <c r="F423" s="18"/>
      <c r="H423" s="345">
        <f>SUM(H420:H421)</f>
        <v>140060</v>
      </c>
      <c r="I423" s="345">
        <f>SUM(I420:I421)</f>
        <v>20691</v>
      </c>
      <c r="J423" s="345">
        <f>SUM(J420:J421)</f>
        <v>160751</v>
      </c>
      <c r="K423" s="345"/>
      <c r="L423" s="345">
        <f>SUM(L420:L421)</f>
        <v>160751</v>
      </c>
      <c r="M423" s="181">
        <f t="shared" si="15"/>
        <v>1</v>
      </c>
    </row>
    <row r="424" spans="1:13" ht="18.75" x14ac:dyDescent="0.3">
      <c r="A424" s="236">
        <v>9</v>
      </c>
      <c r="B424" s="68" t="s">
        <v>262</v>
      </c>
      <c r="C424" s="23">
        <v>334</v>
      </c>
      <c r="D424" s="27" t="s">
        <v>49</v>
      </c>
      <c r="E424" s="7"/>
      <c r="F424" s="18">
        <v>561111</v>
      </c>
      <c r="H424" s="374">
        <v>10000</v>
      </c>
      <c r="I424" s="364">
        <f>J424-H424</f>
        <v>-10000</v>
      </c>
      <c r="J424" s="374"/>
      <c r="K424" s="374"/>
      <c r="L424" s="374"/>
    </row>
    <row r="425" spans="1:13" ht="18" x14ac:dyDescent="0.25">
      <c r="A425" s="236">
        <v>10</v>
      </c>
      <c r="B425" s="68" t="s">
        <v>262</v>
      </c>
      <c r="C425" s="29">
        <v>33</v>
      </c>
      <c r="D425" s="26" t="s">
        <v>534</v>
      </c>
      <c r="E425" s="14">
        <f>SUM(E424:E424)</f>
        <v>0</v>
      </c>
      <c r="F425" s="18"/>
      <c r="H425" s="345">
        <f>SUM(H424:H424)</f>
        <v>10000</v>
      </c>
      <c r="I425" s="345">
        <f>SUM(I424)</f>
        <v>-10000</v>
      </c>
      <c r="J425" s="345">
        <f>SUM(J424)</f>
        <v>0</v>
      </c>
      <c r="K425" s="345"/>
      <c r="L425" s="345"/>
    </row>
    <row r="426" spans="1:13" ht="18.75" x14ac:dyDescent="0.3">
      <c r="A426" s="236">
        <v>11</v>
      </c>
      <c r="B426" s="68" t="s">
        <v>262</v>
      </c>
      <c r="C426" s="23">
        <v>351</v>
      </c>
      <c r="D426" s="27" t="s">
        <v>19</v>
      </c>
      <c r="E426" s="7" t="e">
        <f>SUM(#REF!+E424)*0.27</f>
        <v>#REF!</v>
      </c>
      <c r="F426" s="18"/>
      <c r="H426" s="374">
        <v>40516</v>
      </c>
      <c r="I426" s="364">
        <f>J426-H426</f>
        <v>-18657</v>
      </c>
      <c r="J426" s="374">
        <v>21859</v>
      </c>
      <c r="K426" s="374"/>
      <c r="L426" s="374">
        <v>21859</v>
      </c>
      <c r="M426" s="181">
        <f t="shared" si="15"/>
        <v>1</v>
      </c>
    </row>
    <row r="427" spans="1:13" ht="18.75" x14ac:dyDescent="0.3">
      <c r="A427" s="236">
        <v>12</v>
      </c>
      <c r="B427" s="68" t="s">
        <v>262</v>
      </c>
      <c r="C427" s="23">
        <v>355</v>
      </c>
      <c r="D427" s="27" t="s">
        <v>1019</v>
      </c>
      <c r="E427" s="7"/>
      <c r="F427" s="18"/>
      <c r="H427" s="374"/>
      <c r="I427" s="364">
        <f>J427-H427</f>
        <v>1682</v>
      </c>
      <c r="J427" s="374">
        <v>1682</v>
      </c>
      <c r="K427" s="374"/>
      <c r="L427" s="374">
        <v>1682</v>
      </c>
      <c r="M427" s="181">
        <f t="shared" si="15"/>
        <v>1</v>
      </c>
    </row>
    <row r="428" spans="1:13" ht="18" x14ac:dyDescent="0.25">
      <c r="A428" s="236">
        <v>13</v>
      </c>
      <c r="B428" s="68" t="s">
        <v>262</v>
      </c>
      <c r="C428" s="29">
        <v>35</v>
      </c>
      <c r="D428" s="26" t="s">
        <v>535</v>
      </c>
      <c r="E428" s="6" t="e">
        <f>SUM(E426:E426)</f>
        <v>#REF!</v>
      </c>
      <c r="F428" s="18"/>
      <c r="H428" s="404">
        <f>SUM(H426:H426)</f>
        <v>40516</v>
      </c>
      <c r="I428" s="404">
        <f>SUM(I426:I427)</f>
        <v>-16975</v>
      </c>
      <c r="J428" s="404">
        <f>SUM(J426:J427)</f>
        <v>23541</v>
      </c>
      <c r="K428" s="404"/>
      <c r="L428" s="404">
        <f>SUM(L426:L427)</f>
        <v>23541</v>
      </c>
      <c r="M428" s="181">
        <f t="shared" si="15"/>
        <v>1</v>
      </c>
    </row>
    <row r="429" spans="1:13" ht="18" x14ac:dyDescent="0.25">
      <c r="A429" s="236">
        <v>14</v>
      </c>
      <c r="B429" s="68" t="s">
        <v>262</v>
      </c>
      <c r="C429" s="29">
        <v>3</v>
      </c>
      <c r="D429" s="26" t="s">
        <v>536</v>
      </c>
      <c r="E429" s="14" t="e">
        <f>SUM(#REF!+E425+E428)</f>
        <v>#REF!</v>
      </c>
      <c r="F429" s="18"/>
      <c r="H429" s="345">
        <f>SUM(H425+H428+H423)</f>
        <v>190576</v>
      </c>
      <c r="I429" s="345">
        <f>SUM(I425+I428+I423)</f>
        <v>-6284</v>
      </c>
      <c r="J429" s="345">
        <f>SUM(J425+J428+J423)</f>
        <v>184292</v>
      </c>
      <c r="K429" s="345"/>
      <c r="L429" s="345">
        <f>SUM(L425+L428+L423)</f>
        <v>184292</v>
      </c>
      <c r="M429" s="181">
        <f t="shared" si="15"/>
        <v>1</v>
      </c>
    </row>
    <row r="430" spans="1:13" x14ac:dyDescent="0.2">
      <c r="A430" s="729">
        <v>15</v>
      </c>
      <c r="B430" s="733" t="s">
        <v>537</v>
      </c>
      <c r="C430" s="734"/>
      <c r="D430" s="735"/>
      <c r="E430" s="742" t="e">
        <f>SUM(E417+E419+E429)</f>
        <v>#REF!</v>
      </c>
      <c r="F430" s="18"/>
      <c r="H430" s="741">
        <f>SUM(H417+H419+H429)</f>
        <v>841949</v>
      </c>
      <c r="I430" s="741">
        <f>SUM(I417+I419+I429)</f>
        <v>-115020</v>
      </c>
      <c r="J430" s="741">
        <f>SUM(J417+J419+J429)</f>
        <v>726929</v>
      </c>
      <c r="K430" s="743"/>
      <c r="L430" s="743">
        <f>L417+L419+L429</f>
        <v>726929</v>
      </c>
      <c r="M430" s="181">
        <f t="shared" si="15"/>
        <v>1</v>
      </c>
    </row>
    <row r="431" spans="1:13" x14ac:dyDescent="0.2">
      <c r="A431" s="730"/>
      <c r="B431" s="736"/>
      <c r="C431" s="737"/>
      <c r="D431" s="738"/>
      <c r="E431" s="742"/>
      <c r="F431" s="18"/>
      <c r="H431" s="741"/>
      <c r="I431" s="741"/>
      <c r="J431" s="741"/>
      <c r="K431" s="744"/>
      <c r="L431" s="744"/>
    </row>
    <row r="432" spans="1:13" ht="18" x14ac:dyDescent="0.2">
      <c r="A432" s="237"/>
      <c r="B432" s="67"/>
      <c r="C432" s="42"/>
      <c r="D432" s="43"/>
      <c r="E432" s="51"/>
      <c r="F432" s="36"/>
      <c r="G432" s="45"/>
      <c r="H432" s="375"/>
      <c r="I432" s="375"/>
      <c r="J432" s="375"/>
      <c r="K432" s="375"/>
      <c r="L432" s="375"/>
    </row>
    <row r="433" spans="1:13" ht="18" x14ac:dyDescent="0.25">
      <c r="A433" s="157"/>
      <c r="B433" s="67"/>
      <c r="C433" s="18"/>
      <c r="D433" s="19" t="s">
        <v>104</v>
      </c>
      <c r="E433" s="21"/>
      <c r="F433" s="18"/>
      <c r="H433" s="371"/>
      <c r="I433" s="371"/>
      <c r="J433" s="371"/>
      <c r="K433" s="371"/>
      <c r="L433" s="371"/>
    </row>
    <row r="434" spans="1:13" ht="18" x14ac:dyDescent="0.25">
      <c r="A434" s="237"/>
      <c r="B434" s="67"/>
      <c r="C434" s="18"/>
      <c r="D434" s="19" t="s">
        <v>105</v>
      </c>
      <c r="E434" s="21"/>
      <c r="F434" s="18"/>
      <c r="G434" s="18"/>
      <c r="H434" s="371"/>
      <c r="I434" s="371"/>
      <c r="J434" s="371"/>
      <c r="K434" s="371"/>
      <c r="L434" s="371"/>
    </row>
    <row r="435" spans="1:13" ht="18" x14ac:dyDescent="0.25">
      <c r="A435" s="237"/>
      <c r="B435" s="67"/>
      <c r="C435" s="18"/>
      <c r="D435" s="17" t="s">
        <v>106</v>
      </c>
      <c r="E435" s="22"/>
      <c r="F435" s="18">
        <v>55214</v>
      </c>
      <c r="H435" s="373"/>
      <c r="I435" s="373"/>
      <c r="J435" s="373"/>
      <c r="K435" s="373"/>
      <c r="L435" s="373"/>
    </row>
    <row r="436" spans="1:13" ht="18" x14ac:dyDescent="0.25">
      <c r="A436" s="729" t="s">
        <v>503</v>
      </c>
      <c r="B436" s="662" t="s">
        <v>1</v>
      </c>
      <c r="C436" s="662"/>
      <c r="D436" s="13" t="s">
        <v>266</v>
      </c>
      <c r="E436" s="24" t="s">
        <v>3</v>
      </c>
      <c r="F436" s="18">
        <v>511112</v>
      </c>
      <c r="H436" s="340" t="s">
        <v>3</v>
      </c>
      <c r="I436" s="340" t="s">
        <v>5</v>
      </c>
      <c r="J436" s="340" t="s">
        <v>6</v>
      </c>
      <c r="K436" s="340" t="s">
        <v>7</v>
      </c>
      <c r="L436" s="478" t="s">
        <v>8</v>
      </c>
      <c r="M436" s="608" t="s">
        <v>9</v>
      </c>
    </row>
    <row r="437" spans="1:13" ht="18" x14ac:dyDescent="0.25">
      <c r="A437" s="730"/>
      <c r="B437" s="662" t="s">
        <v>15</v>
      </c>
      <c r="C437" s="662"/>
      <c r="D437" s="13" t="s">
        <v>119</v>
      </c>
      <c r="E437" s="24" t="s">
        <v>604</v>
      </c>
      <c r="F437" s="18"/>
      <c r="H437" s="340" t="s">
        <v>873</v>
      </c>
      <c r="I437" s="340" t="s">
        <v>874</v>
      </c>
      <c r="J437" s="340" t="s">
        <v>875</v>
      </c>
      <c r="K437" s="340" t="s">
        <v>876</v>
      </c>
      <c r="L437" s="479" t="s">
        <v>877</v>
      </c>
      <c r="M437" s="613" t="s">
        <v>1093</v>
      </c>
    </row>
    <row r="438" spans="1:13" ht="18" x14ac:dyDescent="0.25">
      <c r="A438" s="173">
        <v>1</v>
      </c>
      <c r="B438" s="68" t="s">
        <v>262</v>
      </c>
      <c r="C438" s="23">
        <v>1101</v>
      </c>
      <c r="D438" s="8" t="s">
        <v>98</v>
      </c>
      <c r="E438" s="7">
        <v>1461000</v>
      </c>
      <c r="F438" s="18">
        <v>53111</v>
      </c>
      <c r="H438" s="374"/>
      <c r="I438" s="374"/>
      <c r="J438" s="374"/>
      <c r="K438" s="374"/>
      <c r="L438" s="374"/>
      <c r="M438" s="182"/>
    </row>
    <row r="439" spans="1:13" ht="18" x14ac:dyDescent="0.25">
      <c r="A439" s="173">
        <v>2</v>
      </c>
      <c r="B439" s="68" t="s">
        <v>262</v>
      </c>
      <c r="C439" s="29">
        <v>11</v>
      </c>
      <c r="D439" s="26" t="s">
        <v>538</v>
      </c>
      <c r="E439" s="39">
        <f>SUM(E438)</f>
        <v>1461000</v>
      </c>
      <c r="F439" s="18"/>
      <c r="H439" s="344">
        <f>SUM(H438)</f>
        <v>0</v>
      </c>
      <c r="I439" s="344"/>
      <c r="J439" s="344"/>
      <c r="K439" s="344"/>
      <c r="L439" s="344"/>
      <c r="M439" s="426"/>
    </row>
    <row r="440" spans="1:13" ht="18" x14ac:dyDescent="0.25">
      <c r="A440" s="173">
        <v>3</v>
      </c>
      <c r="B440" s="68" t="s">
        <v>262</v>
      </c>
      <c r="C440" s="23">
        <v>122</v>
      </c>
      <c r="D440" s="27" t="s">
        <v>103</v>
      </c>
      <c r="E440" s="7">
        <v>354000</v>
      </c>
      <c r="F440" s="18">
        <v>53111</v>
      </c>
      <c r="H440" s="374"/>
      <c r="I440" s="374">
        <v>155000</v>
      </c>
      <c r="J440" s="374">
        <v>155000</v>
      </c>
      <c r="K440" s="55" t="s">
        <v>1371</v>
      </c>
      <c r="L440" s="374">
        <v>155000</v>
      </c>
      <c r="M440" s="182">
        <f t="shared" si="15"/>
        <v>1</v>
      </c>
    </row>
    <row r="441" spans="1:13" ht="18" x14ac:dyDescent="0.25">
      <c r="A441" s="173">
        <v>4</v>
      </c>
      <c r="B441" s="68" t="s">
        <v>262</v>
      </c>
      <c r="C441" s="29">
        <v>12</v>
      </c>
      <c r="D441" s="26" t="s">
        <v>539</v>
      </c>
      <c r="E441" s="39">
        <f>SUM(E440)</f>
        <v>354000</v>
      </c>
      <c r="F441" s="18">
        <v>53111</v>
      </c>
      <c r="H441" s="344">
        <f>SUM(H440)</f>
        <v>0</v>
      </c>
      <c r="I441" s="344">
        <f>SUM(I440)</f>
        <v>155000</v>
      </c>
      <c r="J441" s="344">
        <f>SUM(J440)</f>
        <v>155000</v>
      </c>
      <c r="K441" s="344"/>
      <c r="L441" s="344">
        <f>SUM(L440)</f>
        <v>155000</v>
      </c>
      <c r="M441" s="426">
        <f t="shared" si="15"/>
        <v>1</v>
      </c>
    </row>
    <row r="442" spans="1:13" ht="18" x14ac:dyDescent="0.25">
      <c r="A442" s="173">
        <v>5</v>
      </c>
      <c r="B442" s="68" t="s">
        <v>262</v>
      </c>
      <c r="C442" s="23">
        <v>2</v>
      </c>
      <c r="D442" s="27" t="s">
        <v>758</v>
      </c>
      <c r="E442" s="7">
        <f>SUM(E441)*27%</f>
        <v>95580</v>
      </c>
      <c r="F442" s="18"/>
      <c r="H442" s="374"/>
      <c r="I442" s="374">
        <v>28890</v>
      </c>
      <c r="J442" s="374">
        <v>28890</v>
      </c>
      <c r="K442" s="55" t="s">
        <v>1372</v>
      </c>
      <c r="L442" s="374">
        <v>28890</v>
      </c>
      <c r="M442" s="182">
        <f t="shared" si="15"/>
        <v>1</v>
      </c>
    </row>
    <row r="443" spans="1:13" ht="18" x14ac:dyDescent="0.25">
      <c r="A443" s="173">
        <v>6</v>
      </c>
      <c r="B443" s="68" t="s">
        <v>262</v>
      </c>
      <c r="C443" s="29">
        <v>2</v>
      </c>
      <c r="D443" s="58" t="s">
        <v>506</v>
      </c>
      <c r="E443" s="14">
        <f>SUM(E442:E442)</f>
        <v>95580</v>
      </c>
      <c r="F443" s="18">
        <v>54411</v>
      </c>
      <c r="H443" s="345">
        <f>SUM(H442:H442)</f>
        <v>0</v>
      </c>
      <c r="I443" s="345">
        <f>SUM(I442)</f>
        <v>28890</v>
      </c>
      <c r="J443" s="345">
        <f>SUM(J442)</f>
        <v>28890</v>
      </c>
      <c r="K443" s="345"/>
      <c r="L443" s="345">
        <f>SUM(L442)</f>
        <v>28890</v>
      </c>
      <c r="M443" s="426">
        <f t="shared" si="15"/>
        <v>1</v>
      </c>
    </row>
    <row r="444" spans="1:13" ht="18" x14ac:dyDescent="0.25">
      <c r="A444" s="173">
        <v>7</v>
      </c>
      <c r="B444" s="68" t="s">
        <v>262</v>
      </c>
      <c r="C444" s="23">
        <v>312</v>
      </c>
      <c r="D444" s="28" t="s">
        <v>1020</v>
      </c>
      <c r="E444" s="47">
        <v>800000</v>
      </c>
      <c r="F444" s="18"/>
      <c r="H444" s="383">
        <v>700000</v>
      </c>
      <c r="I444" s="383">
        <f>J444-H444</f>
        <v>-65776</v>
      </c>
      <c r="J444" s="387">
        <v>634224</v>
      </c>
      <c r="K444" s="383"/>
      <c r="L444" s="387">
        <v>634224</v>
      </c>
      <c r="M444" s="182">
        <f t="shared" si="15"/>
        <v>1</v>
      </c>
    </row>
    <row r="445" spans="1:13" ht="18" x14ac:dyDescent="0.25">
      <c r="A445" s="173">
        <v>8</v>
      </c>
      <c r="B445" s="68" t="s">
        <v>262</v>
      </c>
      <c r="C445" s="23">
        <v>311</v>
      </c>
      <c r="D445" s="28" t="s">
        <v>540</v>
      </c>
      <c r="E445" s="47"/>
      <c r="F445" s="18"/>
      <c r="H445" s="383">
        <v>180000</v>
      </c>
      <c r="I445" s="383">
        <f>J445-H445</f>
        <v>-176010</v>
      </c>
      <c r="J445" s="387">
        <v>3990</v>
      </c>
      <c r="K445" s="383"/>
      <c r="L445" s="387">
        <v>3990</v>
      </c>
      <c r="M445" s="182">
        <f t="shared" si="15"/>
        <v>1</v>
      </c>
    </row>
    <row r="446" spans="1:13" ht="18" x14ac:dyDescent="0.25">
      <c r="A446" s="173">
        <v>9</v>
      </c>
      <c r="B446" s="68" t="s">
        <v>262</v>
      </c>
      <c r="C446" s="29">
        <v>31</v>
      </c>
      <c r="D446" s="26" t="s">
        <v>541</v>
      </c>
      <c r="E446" s="14">
        <f>SUM(E444)</f>
        <v>800000</v>
      </c>
      <c r="F446" s="18">
        <v>55214</v>
      </c>
      <c r="H446" s="345">
        <f>SUM(H444+H445)</f>
        <v>880000</v>
      </c>
      <c r="I446" s="345">
        <f>SUM(I444:I445)</f>
        <v>-241786</v>
      </c>
      <c r="J446" s="566">
        <f>SUM(H446:I446)</f>
        <v>638214</v>
      </c>
      <c r="K446" s="345"/>
      <c r="L446" s="345">
        <f>SUM(L444:L445)</f>
        <v>638214</v>
      </c>
      <c r="M446" s="426">
        <f t="shared" si="15"/>
        <v>1</v>
      </c>
    </row>
    <row r="447" spans="1:13" ht="18" x14ac:dyDescent="0.25">
      <c r="A447" s="567">
        <v>10</v>
      </c>
      <c r="B447" s="227" t="s">
        <v>262</v>
      </c>
      <c r="C447" s="109">
        <v>321</v>
      </c>
      <c r="D447" s="534" t="s">
        <v>1021</v>
      </c>
      <c r="E447" s="104"/>
      <c r="F447" s="105"/>
      <c r="G447" s="106"/>
      <c r="H447" s="393">
        <v>54000</v>
      </c>
      <c r="I447" s="393">
        <f>J447-H447</f>
        <v>113690</v>
      </c>
      <c r="J447" s="393">
        <v>167690</v>
      </c>
      <c r="K447" s="568" t="s">
        <v>1022</v>
      </c>
      <c r="L447" s="352">
        <v>167690</v>
      </c>
      <c r="M447" s="182">
        <f t="shared" si="15"/>
        <v>1</v>
      </c>
    </row>
    <row r="448" spans="1:13" ht="18" x14ac:dyDescent="0.25">
      <c r="A448" s="173">
        <v>11</v>
      </c>
      <c r="B448" s="68" t="s">
        <v>262</v>
      </c>
      <c r="C448" s="23">
        <v>331</v>
      </c>
      <c r="D448" s="46" t="s">
        <v>107</v>
      </c>
      <c r="E448" s="7">
        <v>1350000</v>
      </c>
      <c r="F448" s="18">
        <v>55217</v>
      </c>
      <c r="H448" s="341">
        <v>450000</v>
      </c>
      <c r="I448" s="569">
        <v>650000</v>
      </c>
      <c r="J448" s="341">
        <f>SUM(H448:I448)</f>
        <v>1100000</v>
      </c>
      <c r="K448" s="563" t="s">
        <v>1385</v>
      </c>
      <c r="L448" s="748">
        <v>1247634</v>
      </c>
      <c r="M448" s="182">
        <f t="shared" si="15"/>
        <v>1.1342127272727274</v>
      </c>
    </row>
    <row r="449" spans="1:13" ht="18" x14ac:dyDescent="0.25">
      <c r="A449" s="567">
        <v>12</v>
      </c>
      <c r="B449" s="68" t="s">
        <v>262</v>
      </c>
      <c r="C449" s="23">
        <v>331</v>
      </c>
      <c r="D449" s="46" t="s">
        <v>710</v>
      </c>
      <c r="E449" s="7">
        <v>220000</v>
      </c>
      <c r="F449" s="18">
        <v>552192</v>
      </c>
      <c r="H449" s="341">
        <v>100000</v>
      </c>
      <c r="I449" s="569"/>
      <c r="J449" s="341">
        <f>SUM(H449:I449)</f>
        <v>100000</v>
      </c>
      <c r="K449" s="341"/>
      <c r="L449" s="749"/>
      <c r="M449" s="182">
        <f t="shared" si="15"/>
        <v>0</v>
      </c>
    </row>
    <row r="450" spans="1:13" ht="18" x14ac:dyDescent="0.25">
      <c r="A450" s="173">
        <v>13</v>
      </c>
      <c r="B450" s="68" t="s">
        <v>262</v>
      </c>
      <c r="C450" s="23">
        <v>331</v>
      </c>
      <c r="D450" s="46" t="s">
        <v>34</v>
      </c>
      <c r="E450" s="7">
        <v>100000</v>
      </c>
      <c r="F450" s="18">
        <v>55218</v>
      </c>
      <c r="H450" s="341">
        <v>35000</v>
      </c>
      <c r="I450" s="569"/>
      <c r="J450" s="341">
        <f>SUM(H450:I450)</f>
        <v>35000</v>
      </c>
      <c r="K450" s="341"/>
      <c r="L450" s="750"/>
      <c r="M450" s="182">
        <f t="shared" si="15"/>
        <v>0</v>
      </c>
    </row>
    <row r="451" spans="1:13" ht="18.75" x14ac:dyDescent="0.3">
      <c r="A451" s="567">
        <v>14</v>
      </c>
      <c r="B451" s="68" t="s">
        <v>262</v>
      </c>
      <c r="C451" s="23">
        <v>331</v>
      </c>
      <c r="D451" s="46" t="s">
        <v>760</v>
      </c>
      <c r="E451" s="7"/>
      <c r="F451" s="18"/>
      <c r="H451" s="364">
        <f>SUM(H448:H450)</f>
        <v>585000</v>
      </c>
      <c r="I451" s="364">
        <f>J451-H451</f>
        <v>662634</v>
      </c>
      <c r="J451" s="364">
        <v>1247634</v>
      </c>
      <c r="K451" s="364"/>
      <c r="L451" s="364">
        <f>SUM(L448)</f>
        <v>1247634</v>
      </c>
      <c r="M451" s="182">
        <f t="shared" si="15"/>
        <v>1</v>
      </c>
    </row>
    <row r="452" spans="1:13" ht="18.75" x14ac:dyDescent="0.3">
      <c r="A452" s="173">
        <v>15</v>
      </c>
      <c r="B452" s="68" t="s">
        <v>262</v>
      </c>
      <c r="C452" s="23">
        <v>332</v>
      </c>
      <c r="D452" s="46" t="s">
        <v>1023</v>
      </c>
      <c r="E452" s="7"/>
      <c r="F452" s="18"/>
      <c r="H452" s="364">
        <v>230000</v>
      </c>
      <c r="I452" s="364">
        <f t="shared" ref="I452:I458" si="16">J452-H452</f>
        <v>-230000</v>
      </c>
      <c r="J452" s="364"/>
      <c r="K452" s="364"/>
      <c r="L452" s="364"/>
      <c r="M452" s="182"/>
    </row>
    <row r="453" spans="1:13" ht="18.75" x14ac:dyDescent="0.3">
      <c r="A453" s="567">
        <v>16</v>
      </c>
      <c r="B453" s="68" t="s">
        <v>262</v>
      </c>
      <c r="C453" s="175">
        <v>333</v>
      </c>
      <c r="D453" s="350" t="s">
        <v>761</v>
      </c>
      <c r="E453" s="7"/>
      <c r="F453" s="18"/>
      <c r="H453" s="341">
        <v>38500</v>
      </c>
      <c r="I453" s="364">
        <f t="shared" si="16"/>
        <v>-28500</v>
      </c>
      <c r="J453" s="341">
        <v>10000</v>
      </c>
      <c r="K453" s="341"/>
      <c r="L453" s="341">
        <v>10000</v>
      </c>
      <c r="M453" s="182">
        <f t="shared" si="15"/>
        <v>1</v>
      </c>
    </row>
    <row r="454" spans="1:13" ht="18.75" x14ac:dyDescent="0.3">
      <c r="A454" s="173">
        <v>17</v>
      </c>
      <c r="B454" s="68" t="s">
        <v>262</v>
      </c>
      <c r="C454" s="59">
        <v>334</v>
      </c>
      <c r="D454" s="46" t="s">
        <v>542</v>
      </c>
      <c r="E454" s="10">
        <v>30000</v>
      </c>
      <c r="F454" s="36"/>
      <c r="G454" s="45"/>
      <c r="H454" s="341">
        <v>50000</v>
      </c>
      <c r="I454" s="364">
        <f t="shared" si="16"/>
        <v>700000</v>
      </c>
      <c r="J454" s="341">
        <v>750000</v>
      </c>
      <c r="K454" s="10" t="s">
        <v>1024</v>
      </c>
      <c r="L454" s="341">
        <v>750000</v>
      </c>
      <c r="M454" s="182">
        <f t="shared" si="15"/>
        <v>1</v>
      </c>
    </row>
    <row r="455" spans="1:13" ht="18.75" x14ac:dyDescent="0.3">
      <c r="A455" s="567">
        <v>18</v>
      </c>
      <c r="B455" s="68" t="s">
        <v>262</v>
      </c>
      <c r="C455" s="59">
        <v>335</v>
      </c>
      <c r="D455" s="46" t="s">
        <v>1025</v>
      </c>
      <c r="E455" s="10"/>
      <c r="F455" s="36"/>
      <c r="G455" s="45"/>
      <c r="H455" s="341">
        <v>200000</v>
      </c>
      <c r="I455" s="364">
        <f t="shared" si="16"/>
        <v>-181921</v>
      </c>
      <c r="J455" s="341">
        <v>18079</v>
      </c>
      <c r="K455" s="341"/>
      <c r="L455" s="341">
        <v>18079</v>
      </c>
      <c r="M455" s="182">
        <f t="shared" si="15"/>
        <v>1</v>
      </c>
    </row>
    <row r="456" spans="1:13" ht="35.25" x14ac:dyDescent="0.3">
      <c r="A456" s="173">
        <v>19</v>
      </c>
      <c r="B456" s="68" t="s">
        <v>262</v>
      </c>
      <c r="C456" s="23">
        <v>336</v>
      </c>
      <c r="D456" s="46" t="s">
        <v>1026</v>
      </c>
      <c r="E456" s="7"/>
      <c r="F456" s="18"/>
      <c r="H456" s="341">
        <v>300000</v>
      </c>
      <c r="I456" s="364">
        <f t="shared" si="16"/>
        <v>726765</v>
      </c>
      <c r="J456" s="341">
        <v>1026765</v>
      </c>
      <c r="K456" s="570" t="s">
        <v>1027</v>
      </c>
      <c r="L456" s="341">
        <v>1026765</v>
      </c>
      <c r="M456" s="182">
        <f t="shared" si="15"/>
        <v>1</v>
      </c>
    </row>
    <row r="457" spans="1:13" ht="46.5" x14ac:dyDescent="0.3">
      <c r="A457" s="567">
        <v>20</v>
      </c>
      <c r="B457" s="68" t="s">
        <v>262</v>
      </c>
      <c r="C457" s="23">
        <v>337</v>
      </c>
      <c r="D457" s="46" t="s">
        <v>1028</v>
      </c>
      <c r="E457" s="7"/>
      <c r="F457" s="18"/>
      <c r="H457" s="341"/>
      <c r="I457" s="364">
        <f t="shared" si="16"/>
        <v>299254</v>
      </c>
      <c r="J457" s="341">
        <v>299254</v>
      </c>
      <c r="K457" s="570" t="s">
        <v>1029</v>
      </c>
      <c r="L457" s="341">
        <v>299254</v>
      </c>
      <c r="M457" s="182">
        <f t="shared" si="15"/>
        <v>1</v>
      </c>
    </row>
    <row r="458" spans="1:13" ht="18.75" x14ac:dyDescent="0.3">
      <c r="A458" s="173">
        <v>21</v>
      </c>
      <c r="B458" s="68" t="s">
        <v>262</v>
      </c>
      <c r="C458" s="23">
        <v>337</v>
      </c>
      <c r="D458" s="46" t="s">
        <v>762</v>
      </c>
      <c r="E458" s="7"/>
      <c r="F458" s="18"/>
      <c r="H458" s="341">
        <v>180000</v>
      </c>
      <c r="I458" s="364">
        <f t="shared" si="16"/>
        <v>-180000</v>
      </c>
      <c r="J458" s="341"/>
      <c r="K458" s="341"/>
      <c r="L458" s="341"/>
      <c r="M458" s="182"/>
    </row>
    <row r="459" spans="1:13" ht="18.75" x14ac:dyDescent="0.3">
      <c r="A459" s="567">
        <v>22</v>
      </c>
      <c r="B459" s="68" t="s">
        <v>262</v>
      </c>
      <c r="C459" s="18">
        <v>337</v>
      </c>
      <c r="D459" s="46" t="s">
        <v>763</v>
      </c>
      <c r="E459" s="63"/>
      <c r="F459" s="18"/>
      <c r="H459" s="405">
        <f>SUM(H457:H458)</f>
        <v>180000</v>
      </c>
      <c r="I459" s="364">
        <f>SUM(I457:I458)</f>
        <v>119254</v>
      </c>
      <c r="J459" s="571">
        <f>SUM(J457:J458)</f>
        <v>299254</v>
      </c>
      <c r="K459" s="571"/>
      <c r="L459" s="571">
        <f>SUM(L457:L458)</f>
        <v>299254</v>
      </c>
      <c r="M459" s="182">
        <f t="shared" si="15"/>
        <v>1</v>
      </c>
    </row>
    <row r="460" spans="1:13" ht="18.75" x14ac:dyDescent="0.3">
      <c r="A460" s="173">
        <v>23</v>
      </c>
      <c r="B460" s="68" t="s">
        <v>262</v>
      </c>
      <c r="C460" s="29">
        <v>33</v>
      </c>
      <c r="D460" s="26" t="s">
        <v>543</v>
      </c>
      <c r="E460" s="14">
        <f>SUM(E448:E458)</f>
        <v>1700000</v>
      </c>
      <c r="F460" s="18"/>
      <c r="H460" s="565">
        <f>H451+H452+H453+H454+H455+H456+H459</f>
        <v>1583500</v>
      </c>
      <c r="I460" s="565">
        <f>I451+I452+I453+I454+I455+I456+I459</f>
        <v>1768232</v>
      </c>
      <c r="J460" s="565">
        <f>J451+J452+J453+J454+J455+J456+J459</f>
        <v>3351732</v>
      </c>
      <c r="K460" s="565"/>
      <c r="L460" s="565">
        <f>L451+L452+L453+L454+L455+L456+L459</f>
        <v>3351732</v>
      </c>
      <c r="M460" s="426">
        <f t="shared" si="15"/>
        <v>1</v>
      </c>
    </row>
    <row r="461" spans="1:13" ht="18" x14ac:dyDescent="0.25">
      <c r="A461" s="567">
        <v>24</v>
      </c>
      <c r="B461" s="68" t="s">
        <v>262</v>
      </c>
      <c r="C461" s="175">
        <v>341</v>
      </c>
      <c r="D461" s="228" t="s">
        <v>1030</v>
      </c>
      <c r="E461" s="14"/>
      <c r="F461" s="18"/>
      <c r="H461" s="352">
        <v>8000</v>
      </c>
      <c r="I461" s="352">
        <f>J461-H461</f>
        <v>-8000</v>
      </c>
      <c r="J461" s="387"/>
      <c r="K461" s="387"/>
      <c r="L461" s="387"/>
      <c r="M461" s="182"/>
    </row>
    <row r="462" spans="1:13" ht="18" x14ac:dyDescent="0.25">
      <c r="A462" s="173">
        <v>25</v>
      </c>
      <c r="B462" s="68" t="s">
        <v>262</v>
      </c>
      <c r="C462" s="23">
        <v>342</v>
      </c>
      <c r="D462" s="27" t="s">
        <v>1031</v>
      </c>
      <c r="E462" s="7">
        <v>150000</v>
      </c>
      <c r="F462" s="18"/>
      <c r="H462" s="341">
        <v>250000</v>
      </c>
      <c r="I462" s="341">
        <f>J462-H462</f>
        <v>343321</v>
      </c>
      <c r="J462" s="341">
        <v>593321</v>
      </c>
      <c r="K462" s="570" t="s">
        <v>1032</v>
      </c>
      <c r="L462" s="341">
        <v>593321</v>
      </c>
      <c r="M462" s="182">
        <f t="shared" si="15"/>
        <v>1</v>
      </c>
    </row>
    <row r="463" spans="1:13" ht="18" x14ac:dyDescent="0.25">
      <c r="A463" s="567">
        <v>26</v>
      </c>
      <c r="B463" s="68" t="s">
        <v>262</v>
      </c>
      <c r="C463" s="25">
        <v>34</v>
      </c>
      <c r="D463" s="41" t="s">
        <v>544</v>
      </c>
      <c r="E463" s="40">
        <f>SUM(E462)</f>
        <v>150000</v>
      </c>
      <c r="F463" s="18"/>
      <c r="H463" s="349">
        <f>SUM(H461:H462)</f>
        <v>258000</v>
      </c>
      <c r="I463" s="349">
        <f>SUM(I461:I462)</f>
        <v>335321</v>
      </c>
      <c r="J463" s="349">
        <f>SUM(J461:J462)</f>
        <v>593321</v>
      </c>
      <c r="K463" s="349"/>
      <c r="L463" s="349">
        <f>SUM(L461:L462)</f>
        <v>593321</v>
      </c>
      <c r="M463" s="426">
        <f t="shared" si="15"/>
        <v>1</v>
      </c>
    </row>
    <row r="464" spans="1:13" ht="18" x14ac:dyDescent="0.25">
      <c r="A464" s="173">
        <v>27</v>
      </c>
      <c r="B464" s="68" t="s">
        <v>262</v>
      </c>
      <c r="C464" s="23">
        <v>351</v>
      </c>
      <c r="D464" s="27" t="s">
        <v>19</v>
      </c>
      <c r="E464" s="7">
        <f>SUM(E446+E448+E449+E450+E454)*0.27</f>
        <v>675000</v>
      </c>
      <c r="F464" s="18"/>
      <c r="H464" s="341">
        <v>747225</v>
      </c>
      <c r="I464" s="341">
        <f>J464-H464</f>
        <v>185816</v>
      </c>
      <c r="J464" s="341">
        <v>933041</v>
      </c>
      <c r="K464" s="341" t="s">
        <v>1033</v>
      </c>
      <c r="L464" s="341">
        <v>933041</v>
      </c>
      <c r="M464" s="182">
        <f t="shared" si="15"/>
        <v>1</v>
      </c>
    </row>
    <row r="465" spans="1:13" ht="18" x14ac:dyDescent="0.25">
      <c r="A465" s="567">
        <v>28</v>
      </c>
      <c r="B465" s="68" t="s">
        <v>262</v>
      </c>
      <c r="C465" s="23">
        <v>355</v>
      </c>
      <c r="D465" s="27" t="s">
        <v>1034</v>
      </c>
      <c r="E465" s="7"/>
      <c r="F465" s="18"/>
      <c r="H465" s="341">
        <v>8000</v>
      </c>
      <c r="I465" s="341">
        <f>J465-H465</f>
        <v>57070</v>
      </c>
      <c r="J465" s="341">
        <v>65070</v>
      </c>
      <c r="K465" s="341"/>
      <c r="L465" s="341">
        <v>65070</v>
      </c>
      <c r="M465" s="182">
        <f t="shared" si="15"/>
        <v>1</v>
      </c>
    </row>
    <row r="466" spans="1:13" ht="18" x14ac:dyDescent="0.25">
      <c r="A466" s="173">
        <v>29</v>
      </c>
      <c r="B466" s="68" t="s">
        <v>262</v>
      </c>
      <c r="C466" s="29">
        <v>35</v>
      </c>
      <c r="D466" s="26" t="s">
        <v>545</v>
      </c>
      <c r="E466" s="6">
        <f>SUM(E464:E464)</f>
        <v>675000</v>
      </c>
      <c r="F466" s="18"/>
      <c r="H466" s="349">
        <f>SUM(H464:H465)</f>
        <v>755225</v>
      </c>
      <c r="I466" s="349">
        <f>SUM(I464:I465)</f>
        <v>242886</v>
      </c>
      <c r="J466" s="349">
        <f>SUM(J464:J465)</f>
        <v>998111</v>
      </c>
      <c r="K466" s="349"/>
      <c r="L466" s="349">
        <f>SUM(L464:L465)</f>
        <v>998111</v>
      </c>
      <c r="M466" s="426">
        <f t="shared" si="15"/>
        <v>1</v>
      </c>
    </row>
    <row r="467" spans="1:13" ht="18" x14ac:dyDescent="0.25">
      <c r="A467" s="567">
        <v>30</v>
      </c>
      <c r="B467" s="68"/>
      <c r="C467" s="29">
        <v>3</v>
      </c>
      <c r="D467" s="26" t="s">
        <v>21</v>
      </c>
      <c r="E467" s="6"/>
      <c r="F467" s="18"/>
      <c r="H467" s="349">
        <f>H460+H463+H466+H446+H447</f>
        <v>3530725</v>
      </c>
      <c r="I467" s="349">
        <f>I460+I463+I466+I446+I447</f>
        <v>2218343</v>
      </c>
      <c r="J467" s="349">
        <f>J460+J463+J466+J446+J447</f>
        <v>5749068</v>
      </c>
      <c r="K467" s="349">
        <f>K446+K460+K463+K466</f>
        <v>0</v>
      </c>
      <c r="L467" s="349">
        <f>L460+L463+L466+L446+L447</f>
        <v>5749068</v>
      </c>
      <c r="M467" s="426">
        <f t="shared" si="15"/>
        <v>1</v>
      </c>
    </row>
    <row r="468" spans="1:13" ht="18" x14ac:dyDescent="0.25">
      <c r="A468" s="173">
        <v>31</v>
      </c>
      <c r="B468" s="68" t="s">
        <v>262</v>
      </c>
      <c r="C468" s="175">
        <v>623</v>
      </c>
      <c r="D468" s="228" t="s">
        <v>1035</v>
      </c>
      <c r="E468" s="6"/>
      <c r="F468" s="18"/>
      <c r="H468" s="365"/>
      <c r="I468" s="365"/>
      <c r="J468" s="365"/>
      <c r="K468" s="365"/>
      <c r="L468" s="365"/>
      <c r="M468" s="182"/>
    </row>
    <row r="469" spans="1:13" ht="18" x14ac:dyDescent="0.25">
      <c r="A469" s="567">
        <v>32</v>
      </c>
      <c r="B469" s="68" t="s">
        <v>262</v>
      </c>
      <c r="C469" s="175">
        <v>632</v>
      </c>
      <c r="D469" s="228" t="s">
        <v>1036</v>
      </c>
      <c r="E469" s="6"/>
      <c r="F469" s="18"/>
      <c r="H469" s="365"/>
      <c r="I469" s="365"/>
      <c r="J469" s="365"/>
      <c r="K469" s="365"/>
      <c r="L469" s="365"/>
      <c r="M469" s="182"/>
    </row>
    <row r="470" spans="1:13" ht="18" x14ac:dyDescent="0.25">
      <c r="A470" s="173">
        <v>33</v>
      </c>
      <c r="B470" s="68" t="s">
        <v>262</v>
      </c>
      <c r="C470" s="175">
        <v>643</v>
      </c>
      <c r="D470" s="228" t="s">
        <v>1037</v>
      </c>
      <c r="E470" s="6"/>
      <c r="F470" s="18"/>
      <c r="H470" s="365"/>
      <c r="I470" s="365">
        <v>104196</v>
      </c>
      <c r="J470" s="365">
        <f>SUM(H470:I470)</f>
        <v>104196</v>
      </c>
      <c r="K470" s="718" t="s">
        <v>1370</v>
      </c>
      <c r="L470" s="365">
        <v>104196</v>
      </c>
      <c r="M470" s="182">
        <f t="shared" si="15"/>
        <v>1</v>
      </c>
    </row>
    <row r="471" spans="1:13" ht="18" x14ac:dyDescent="0.25">
      <c r="A471" s="567">
        <v>34</v>
      </c>
      <c r="B471" s="68" t="s">
        <v>262</v>
      </c>
      <c r="C471" s="175">
        <v>673</v>
      </c>
      <c r="D471" s="228" t="s">
        <v>1038</v>
      </c>
      <c r="E471" s="6"/>
      <c r="F471" s="18"/>
      <c r="H471" s="365"/>
      <c r="I471" s="365">
        <v>28133</v>
      </c>
      <c r="J471" s="365">
        <f>SUM(H471:I471)</f>
        <v>28133</v>
      </c>
      <c r="K471" s="719"/>
      <c r="L471" s="365">
        <v>28133</v>
      </c>
      <c r="M471" s="182">
        <f t="shared" si="15"/>
        <v>1</v>
      </c>
    </row>
    <row r="472" spans="1:13" ht="18" x14ac:dyDescent="0.25">
      <c r="A472" s="173">
        <v>35</v>
      </c>
      <c r="B472" s="68" t="s">
        <v>262</v>
      </c>
      <c r="C472" s="109">
        <v>6</v>
      </c>
      <c r="D472" s="534" t="s">
        <v>1039</v>
      </c>
      <c r="E472" s="539"/>
      <c r="F472" s="105"/>
      <c r="G472" s="106"/>
      <c r="H472" s="388"/>
      <c r="I472" s="388">
        <f>SUM(I470:I471)</f>
        <v>132329</v>
      </c>
      <c r="J472" s="388">
        <f>SUM(H472:I472)</f>
        <v>132329</v>
      </c>
      <c r="K472" s="388"/>
      <c r="L472" s="388">
        <f>SUM(L470:L471)</f>
        <v>132329</v>
      </c>
      <c r="M472" s="426">
        <f t="shared" si="15"/>
        <v>1</v>
      </c>
    </row>
    <row r="473" spans="1:13" ht="18" x14ac:dyDescent="0.25">
      <c r="A473" s="567">
        <v>36</v>
      </c>
      <c r="B473" s="68" t="s">
        <v>262</v>
      </c>
      <c r="C473" s="29"/>
      <c r="D473" s="26" t="s">
        <v>1040</v>
      </c>
      <c r="E473" s="14" t="e">
        <f>SUM(E444+#REF!+E464)</f>
        <v>#REF!</v>
      </c>
      <c r="F473" s="18"/>
      <c r="H473" s="345">
        <f>H446+H460+H463+H466+H447</f>
        <v>3530725</v>
      </c>
      <c r="I473" s="345">
        <f>I441+I443+I467+I472</f>
        <v>2534562</v>
      </c>
      <c r="J473" s="345">
        <f>J441+J443+J467+J472</f>
        <v>6065287</v>
      </c>
      <c r="K473" s="345"/>
      <c r="L473" s="345">
        <f>L446+L460+L463+L466+L472+L441+L443+L447</f>
        <v>6065287</v>
      </c>
      <c r="M473" s="426">
        <f t="shared" si="15"/>
        <v>1</v>
      </c>
    </row>
    <row r="474" spans="1:13" ht="18" x14ac:dyDescent="0.2">
      <c r="A474" s="729">
        <v>37</v>
      </c>
      <c r="B474" s="733" t="s">
        <v>547</v>
      </c>
      <c r="C474" s="734"/>
      <c r="D474" s="735"/>
      <c r="E474" s="742" t="e">
        <f>SUM(#REF!)</f>
        <v>#REF!</v>
      </c>
      <c r="F474" s="18"/>
      <c r="H474" s="741">
        <f>SUM(H439+H441+H443+H473)</f>
        <v>3530725</v>
      </c>
      <c r="I474" s="741">
        <f>I473</f>
        <v>2534562</v>
      </c>
      <c r="J474" s="741">
        <f>J473</f>
        <v>6065287</v>
      </c>
      <c r="K474" s="475"/>
      <c r="L474" s="741">
        <f>L473</f>
        <v>6065287</v>
      </c>
      <c r="M474" s="716">
        <f t="shared" si="15"/>
        <v>1</v>
      </c>
    </row>
    <row r="475" spans="1:13" ht="18" x14ac:dyDescent="0.2">
      <c r="A475" s="730"/>
      <c r="B475" s="736"/>
      <c r="C475" s="737"/>
      <c r="D475" s="738"/>
      <c r="E475" s="742"/>
      <c r="F475" s="18"/>
      <c r="H475" s="741"/>
      <c r="I475" s="741"/>
      <c r="J475" s="741"/>
      <c r="K475" s="475"/>
      <c r="L475" s="741"/>
      <c r="M475" s="717"/>
    </row>
    <row r="476" spans="1:13" ht="18" x14ac:dyDescent="0.25">
      <c r="A476" s="237"/>
      <c r="B476" s="67"/>
      <c r="C476" s="18"/>
      <c r="E476" s="63"/>
      <c r="F476" s="18"/>
      <c r="H476" s="406"/>
      <c r="I476" s="406"/>
      <c r="J476" s="406"/>
      <c r="K476" s="406"/>
      <c r="L476" s="406"/>
    </row>
    <row r="477" spans="1:13" ht="18" x14ac:dyDescent="0.25">
      <c r="A477" s="237"/>
      <c r="B477" s="67"/>
      <c r="C477" s="18"/>
      <c r="D477" s="19" t="s">
        <v>95</v>
      </c>
      <c r="E477" s="21"/>
      <c r="F477" s="18"/>
      <c r="H477" s="371"/>
      <c r="I477" s="371"/>
      <c r="J477" s="371"/>
      <c r="K477" s="371"/>
      <c r="L477" s="371"/>
    </row>
    <row r="478" spans="1:13" ht="18" x14ac:dyDescent="0.25">
      <c r="A478" s="237"/>
      <c r="B478" s="67"/>
      <c r="C478" s="18"/>
      <c r="D478" s="19" t="s">
        <v>548</v>
      </c>
      <c r="E478" s="21"/>
      <c r="F478" s="18"/>
      <c r="H478" s="371"/>
      <c r="I478" s="371"/>
      <c r="J478" s="371"/>
      <c r="K478" s="371"/>
      <c r="L478" s="371"/>
    </row>
    <row r="479" spans="1:13" ht="18" x14ac:dyDescent="0.25">
      <c r="A479" s="237"/>
      <c r="B479" s="67"/>
      <c r="C479" s="18"/>
      <c r="D479" s="19"/>
      <c r="E479" s="22"/>
      <c r="F479" s="18">
        <v>38115</v>
      </c>
      <c r="H479" s="373"/>
      <c r="I479" s="373"/>
      <c r="J479" s="373"/>
      <c r="K479" s="373"/>
      <c r="L479" s="373"/>
    </row>
    <row r="480" spans="1:13" ht="18" x14ac:dyDescent="0.25">
      <c r="A480" s="729" t="s">
        <v>503</v>
      </c>
      <c r="B480" s="662" t="s">
        <v>1</v>
      </c>
      <c r="C480" s="662"/>
      <c r="D480" s="13" t="s">
        <v>266</v>
      </c>
      <c r="E480" s="24" t="s">
        <v>3</v>
      </c>
      <c r="F480" s="18">
        <v>511112</v>
      </c>
      <c r="H480" s="340" t="s">
        <v>3</v>
      </c>
      <c r="I480" s="340" t="s">
        <v>5</v>
      </c>
      <c r="J480" s="340" t="s">
        <v>6</v>
      </c>
      <c r="K480" s="340" t="s">
        <v>7</v>
      </c>
      <c r="L480" s="478" t="s">
        <v>8</v>
      </c>
      <c r="M480" s="608" t="s">
        <v>9</v>
      </c>
    </row>
    <row r="481" spans="1:13" ht="18" x14ac:dyDescent="0.25">
      <c r="A481" s="730"/>
      <c r="B481" s="662" t="s">
        <v>15</v>
      </c>
      <c r="C481" s="662"/>
      <c r="D481" s="13" t="s">
        <v>119</v>
      </c>
      <c r="E481" s="24" t="s">
        <v>604</v>
      </c>
      <c r="F481" s="18"/>
      <c r="H481" s="415" t="s">
        <v>873</v>
      </c>
      <c r="I481" s="340" t="s">
        <v>874</v>
      </c>
      <c r="J481" s="340" t="s">
        <v>875</v>
      </c>
      <c r="K481" s="340" t="s">
        <v>876</v>
      </c>
      <c r="L481" s="479" t="s">
        <v>877</v>
      </c>
      <c r="M481" s="613" t="s">
        <v>1093</v>
      </c>
    </row>
    <row r="482" spans="1:13" ht="18" x14ac:dyDescent="0.25">
      <c r="A482" s="173">
        <v>1</v>
      </c>
      <c r="B482" s="68" t="s">
        <v>262</v>
      </c>
      <c r="C482" s="23">
        <v>512</v>
      </c>
      <c r="D482" s="11" t="s">
        <v>1041</v>
      </c>
      <c r="E482" s="24"/>
      <c r="F482" s="18"/>
      <c r="H482" s="415"/>
      <c r="I482" s="415">
        <v>2400000</v>
      </c>
      <c r="J482" s="415">
        <f>SUM(H482:I482)</f>
        <v>2400000</v>
      </c>
      <c r="K482" s="340"/>
      <c r="L482" s="415">
        <v>2400000</v>
      </c>
      <c r="M482" s="182">
        <f>L482/J482</f>
        <v>1</v>
      </c>
    </row>
    <row r="483" spans="1:13" ht="18" x14ac:dyDescent="0.25">
      <c r="A483" s="236">
        <v>2</v>
      </c>
      <c r="B483" s="68" t="s">
        <v>262</v>
      </c>
      <c r="C483" s="23">
        <v>512</v>
      </c>
      <c r="D483" s="46" t="s">
        <v>765</v>
      </c>
      <c r="E483" s="7">
        <v>400000</v>
      </c>
      <c r="F483" s="18">
        <v>38115</v>
      </c>
      <c r="H483" s="341"/>
      <c r="I483" s="341">
        <v>1630000</v>
      </c>
      <c r="J483" s="341">
        <f>SUM(H483:I483)</f>
        <v>1630000</v>
      </c>
      <c r="K483" s="341"/>
      <c r="L483" s="341">
        <v>1630000</v>
      </c>
      <c r="M483" s="182">
        <f>L483/J483</f>
        <v>1</v>
      </c>
    </row>
    <row r="484" spans="1:13" ht="18" x14ac:dyDescent="0.25">
      <c r="A484" s="173">
        <v>3</v>
      </c>
      <c r="B484" s="68" t="s">
        <v>262</v>
      </c>
      <c r="C484" s="23">
        <v>512</v>
      </c>
      <c r="D484" s="46" t="s">
        <v>766</v>
      </c>
      <c r="E484" s="7">
        <v>350000</v>
      </c>
      <c r="F484" s="18">
        <v>38115</v>
      </c>
      <c r="H484" s="341"/>
      <c r="I484" s="341"/>
      <c r="J484" s="341">
        <f t="shared" ref="J484:J489" si="17">SUM(H484:I484)</f>
        <v>0</v>
      </c>
      <c r="K484" s="341"/>
      <c r="L484" s="341"/>
      <c r="M484" s="182"/>
    </row>
    <row r="485" spans="1:13" ht="18" x14ac:dyDescent="0.25">
      <c r="A485" s="236">
        <v>4</v>
      </c>
      <c r="B485" s="68" t="s">
        <v>262</v>
      </c>
      <c r="C485" s="23">
        <v>512</v>
      </c>
      <c r="D485" s="46" t="s">
        <v>767</v>
      </c>
      <c r="E485" s="103"/>
      <c r="F485" s="18"/>
      <c r="H485" s="407"/>
      <c r="I485" s="407"/>
      <c r="J485" s="341">
        <f t="shared" si="17"/>
        <v>0</v>
      </c>
      <c r="K485" s="407"/>
      <c r="L485" s="407"/>
      <c r="M485" s="182"/>
    </row>
    <row r="486" spans="1:13" ht="18" x14ac:dyDescent="0.25">
      <c r="A486" s="173">
        <v>5</v>
      </c>
      <c r="B486" s="68" t="s">
        <v>262</v>
      </c>
      <c r="C486" s="23">
        <v>512</v>
      </c>
      <c r="D486" s="46" t="s">
        <v>768</v>
      </c>
      <c r="E486" s="103"/>
      <c r="F486" s="18"/>
      <c r="H486" s="407"/>
      <c r="I486" s="407">
        <v>2178000</v>
      </c>
      <c r="J486" s="341">
        <f t="shared" si="17"/>
        <v>2178000</v>
      </c>
      <c r="K486" s="407"/>
      <c r="L486" s="407">
        <v>2178000</v>
      </c>
      <c r="M486" s="182">
        <f>L486/J486</f>
        <v>1</v>
      </c>
    </row>
    <row r="487" spans="1:13" ht="18" x14ac:dyDescent="0.25">
      <c r="A487" s="236">
        <v>6</v>
      </c>
      <c r="B487" s="68" t="s">
        <v>262</v>
      </c>
      <c r="C487" s="23">
        <v>512</v>
      </c>
      <c r="D487" s="46" t="s">
        <v>1042</v>
      </c>
      <c r="E487" s="103"/>
      <c r="F487" s="18"/>
      <c r="H487" s="407"/>
      <c r="I487" s="407">
        <v>3000000</v>
      </c>
      <c r="J487" s="341">
        <f t="shared" si="17"/>
        <v>3000000</v>
      </c>
      <c r="K487" s="407"/>
      <c r="L487" s="407">
        <v>3000000</v>
      </c>
      <c r="M487" s="182">
        <f>L487/J487</f>
        <v>1</v>
      </c>
    </row>
    <row r="488" spans="1:13" ht="18" x14ac:dyDescent="0.25">
      <c r="A488" s="173">
        <v>7</v>
      </c>
      <c r="B488" s="68" t="s">
        <v>262</v>
      </c>
      <c r="C488" s="23">
        <v>512</v>
      </c>
      <c r="D488" s="46" t="s">
        <v>895</v>
      </c>
      <c r="E488" s="103"/>
      <c r="F488" s="18"/>
      <c r="H488" s="407"/>
      <c r="I488" s="407">
        <v>108524</v>
      </c>
      <c r="J488" s="341">
        <f t="shared" si="17"/>
        <v>108524</v>
      </c>
      <c r="K488" s="654" t="s">
        <v>1043</v>
      </c>
      <c r="L488" s="407">
        <v>108524</v>
      </c>
      <c r="M488" s="182">
        <f>L488/J488</f>
        <v>1</v>
      </c>
    </row>
    <row r="489" spans="1:13" ht="18" x14ac:dyDescent="0.25">
      <c r="A489" s="236">
        <v>8</v>
      </c>
      <c r="B489" s="68" t="s">
        <v>262</v>
      </c>
      <c r="C489" s="23">
        <v>512</v>
      </c>
      <c r="D489" s="46" t="s">
        <v>1044</v>
      </c>
      <c r="E489" s="103"/>
      <c r="F489" s="18"/>
      <c r="H489" s="407"/>
      <c r="I489" s="407"/>
      <c r="J489" s="341">
        <f t="shared" si="17"/>
        <v>0</v>
      </c>
      <c r="K489" s="407"/>
      <c r="L489" s="407"/>
      <c r="M489" s="182"/>
    </row>
    <row r="490" spans="1:13" ht="18" x14ac:dyDescent="0.25">
      <c r="A490" s="173">
        <v>9</v>
      </c>
      <c r="B490" s="68" t="s">
        <v>262</v>
      </c>
      <c r="C490" s="29">
        <v>5</v>
      </c>
      <c r="D490" s="49" t="s">
        <v>549</v>
      </c>
      <c r="E490" s="62">
        <f>SUM(E483:E484)</f>
        <v>750000</v>
      </c>
      <c r="F490" s="18"/>
      <c r="H490" s="400"/>
      <c r="I490" s="400">
        <f>I482+I483+I486+I487+I488+I489</f>
        <v>9316524</v>
      </c>
      <c r="J490" s="400">
        <f>SUM(J482:J489)</f>
        <v>9316524</v>
      </c>
      <c r="K490" s="400"/>
      <c r="L490" s="400">
        <f>SUM(L482:L489)</f>
        <v>9316524</v>
      </c>
      <c r="M490" s="426">
        <f>L490/J490</f>
        <v>1</v>
      </c>
    </row>
    <row r="491" spans="1:13" x14ac:dyDescent="0.2">
      <c r="A491" s="729">
        <v>10</v>
      </c>
      <c r="B491" s="408" t="s">
        <v>550</v>
      </c>
      <c r="C491" s="231"/>
      <c r="D491" s="232"/>
      <c r="E491" s="742">
        <f>SUM(E483:E484)</f>
        <v>750000</v>
      </c>
      <c r="F491" s="18"/>
      <c r="H491" s="741">
        <f>SUM(H483:H490)</f>
        <v>0</v>
      </c>
      <c r="I491" s="741">
        <f>I490</f>
        <v>9316524</v>
      </c>
      <c r="J491" s="741">
        <f>J490</f>
        <v>9316524</v>
      </c>
      <c r="K491" s="741">
        <f>SUM(K483:K490)</f>
        <v>0</v>
      </c>
      <c r="L491" s="741">
        <f>L490</f>
        <v>9316524</v>
      </c>
      <c r="M491" s="714">
        <f>L491/J491</f>
        <v>1</v>
      </c>
    </row>
    <row r="492" spans="1:13" x14ac:dyDescent="0.2">
      <c r="A492" s="730"/>
      <c r="B492" s="233"/>
      <c r="C492" s="234"/>
      <c r="D492" s="235"/>
      <c r="E492" s="742"/>
      <c r="F492" s="18"/>
      <c r="H492" s="741"/>
      <c r="I492" s="741"/>
      <c r="J492" s="741"/>
      <c r="K492" s="741"/>
      <c r="L492" s="741"/>
      <c r="M492" s="715"/>
    </row>
    <row r="493" spans="1:13" ht="18" x14ac:dyDescent="0.25">
      <c r="A493" s="237"/>
      <c r="B493" s="67"/>
      <c r="C493" s="18"/>
      <c r="E493" s="63"/>
      <c r="F493" s="18"/>
      <c r="H493" s="406"/>
      <c r="I493" s="406"/>
      <c r="J493" s="406"/>
      <c r="K493" s="406"/>
      <c r="L493" s="406"/>
    </row>
    <row r="494" spans="1:13" ht="18" x14ac:dyDescent="0.25">
      <c r="A494" s="237"/>
      <c r="B494" s="67"/>
      <c r="C494" s="18"/>
      <c r="E494" s="63"/>
      <c r="F494" s="18"/>
      <c r="H494" s="406"/>
      <c r="I494" s="406"/>
      <c r="J494" s="406"/>
      <c r="K494" s="406"/>
      <c r="L494" s="406"/>
    </row>
    <row r="495" spans="1:13" ht="18" x14ac:dyDescent="0.25">
      <c r="A495" s="237"/>
      <c r="B495" s="67"/>
      <c r="C495" s="18"/>
      <c r="D495" s="19" t="s">
        <v>769</v>
      </c>
      <c r="E495" s="63"/>
      <c r="F495" s="18"/>
      <c r="H495" s="406"/>
      <c r="I495" s="406"/>
      <c r="J495" s="406"/>
      <c r="K495" s="406"/>
      <c r="L495" s="406"/>
    </row>
    <row r="496" spans="1:13" ht="18" x14ac:dyDescent="0.25">
      <c r="A496" s="237"/>
      <c r="B496" s="67"/>
      <c r="C496" s="18"/>
      <c r="D496" s="19" t="s">
        <v>770</v>
      </c>
      <c r="E496" s="63"/>
      <c r="F496" s="18"/>
      <c r="H496" s="406"/>
      <c r="I496" s="406"/>
      <c r="J496" s="406"/>
      <c r="K496" s="406"/>
      <c r="L496" s="406"/>
    </row>
    <row r="497" spans="1:13" ht="18" x14ac:dyDescent="0.25">
      <c r="A497" s="729" t="s">
        <v>503</v>
      </c>
      <c r="B497" s="662" t="s">
        <v>1</v>
      </c>
      <c r="C497" s="662"/>
      <c r="D497" s="13" t="s">
        <v>266</v>
      </c>
      <c r="E497" s="24" t="s">
        <v>3</v>
      </c>
      <c r="F497" s="18">
        <v>511112</v>
      </c>
      <c r="H497" s="340" t="s">
        <v>3</v>
      </c>
      <c r="I497" s="340" t="s">
        <v>5</v>
      </c>
      <c r="J497" s="340" t="s">
        <v>6</v>
      </c>
      <c r="K497" s="340" t="s">
        <v>7</v>
      </c>
      <c r="L497" s="478" t="s">
        <v>8</v>
      </c>
      <c r="M497" s="608" t="s">
        <v>9</v>
      </c>
    </row>
    <row r="498" spans="1:13" ht="18" x14ac:dyDescent="0.25">
      <c r="A498" s="730"/>
      <c r="B498" s="662" t="s">
        <v>15</v>
      </c>
      <c r="C498" s="659"/>
      <c r="D498" s="238" t="s">
        <v>119</v>
      </c>
      <c r="E498" s="409" t="s">
        <v>604</v>
      </c>
      <c r="F498" s="18"/>
      <c r="H498" s="340" t="s">
        <v>873</v>
      </c>
      <c r="I498" s="340" t="s">
        <v>874</v>
      </c>
      <c r="J498" s="340" t="s">
        <v>875</v>
      </c>
      <c r="K498" s="340" t="s">
        <v>876</v>
      </c>
      <c r="L498" s="479" t="s">
        <v>877</v>
      </c>
      <c r="M498" s="613" t="s">
        <v>1093</v>
      </c>
    </row>
    <row r="499" spans="1:13" ht="18" x14ac:dyDescent="0.25">
      <c r="A499" s="237">
        <v>1</v>
      </c>
      <c r="B499" s="68" t="s">
        <v>262</v>
      </c>
      <c r="C499" s="23">
        <v>562</v>
      </c>
      <c r="D499" s="116" t="s">
        <v>771</v>
      </c>
      <c r="E499" s="253"/>
      <c r="F499" s="23"/>
      <c r="G499" s="116"/>
      <c r="H499" s="410"/>
      <c r="I499" s="410"/>
      <c r="J499" s="410"/>
      <c r="K499" s="410"/>
      <c r="L499" s="410"/>
      <c r="M499" s="182"/>
    </row>
    <row r="500" spans="1:13" ht="18" x14ac:dyDescent="0.25">
      <c r="A500" s="237">
        <v>2</v>
      </c>
      <c r="B500" s="68" t="s">
        <v>262</v>
      </c>
      <c r="C500" s="23">
        <v>567</v>
      </c>
      <c r="D500" s="116" t="s">
        <v>567</v>
      </c>
      <c r="E500" s="253"/>
      <c r="F500" s="23"/>
      <c r="G500" s="116"/>
      <c r="H500" s="410"/>
      <c r="I500" s="410"/>
      <c r="J500" s="410"/>
      <c r="K500" s="410"/>
      <c r="L500" s="410"/>
      <c r="M500" s="182"/>
    </row>
    <row r="501" spans="1:13" ht="18" x14ac:dyDescent="0.25">
      <c r="A501" s="236">
        <v>3</v>
      </c>
      <c r="B501" s="68" t="s">
        <v>262</v>
      </c>
      <c r="C501" s="411">
        <v>56</v>
      </c>
      <c r="D501" s="412" t="s">
        <v>546</v>
      </c>
      <c r="E501" s="413">
        <f>SUM(E492:E499)</f>
        <v>0</v>
      </c>
      <c r="F501" s="18"/>
      <c r="H501" s="414"/>
      <c r="I501" s="414"/>
      <c r="J501" s="414"/>
      <c r="K501" s="414"/>
      <c r="L501" s="414"/>
      <c r="M501" s="182"/>
    </row>
    <row r="502" spans="1:13" ht="18" customHeight="1" x14ac:dyDescent="0.2">
      <c r="A502" s="729">
        <v>4</v>
      </c>
      <c r="B502" s="408" t="s">
        <v>550</v>
      </c>
      <c r="C502" s="231"/>
      <c r="D502" s="232"/>
      <c r="E502" s="742">
        <f>SUM(E492:E499)</f>
        <v>0</v>
      </c>
      <c r="F502" s="18"/>
      <c r="H502" s="741">
        <f>SUM(H501)</f>
        <v>0</v>
      </c>
      <c r="I502" s="721"/>
      <c r="J502" s="721"/>
      <c r="K502" s="721"/>
      <c r="L502" s="721"/>
      <c r="M502" s="722"/>
    </row>
    <row r="503" spans="1:13" ht="18" customHeight="1" x14ac:dyDescent="0.2">
      <c r="A503" s="730"/>
      <c r="B503" s="233"/>
      <c r="C503" s="234"/>
      <c r="D503" s="235"/>
      <c r="E503" s="742"/>
      <c r="F503" s="18"/>
      <c r="H503" s="741"/>
      <c r="I503" s="721"/>
      <c r="J503" s="721"/>
      <c r="K503" s="721"/>
      <c r="L503" s="721"/>
      <c r="M503" s="722"/>
    </row>
    <row r="504" spans="1:13" ht="18" x14ac:dyDescent="0.25">
      <c r="A504" s="237"/>
      <c r="B504" s="67"/>
      <c r="C504" s="18"/>
      <c r="E504" s="63"/>
      <c r="F504" s="18"/>
      <c r="H504" s="406"/>
      <c r="I504" s="406"/>
      <c r="J504" s="406"/>
      <c r="K504" s="406"/>
      <c r="L504" s="406"/>
    </row>
    <row r="505" spans="1:13" ht="18" x14ac:dyDescent="0.25">
      <c r="A505" s="237"/>
      <c r="B505" s="67"/>
      <c r="C505" s="18"/>
      <c r="E505" s="63"/>
      <c r="F505" s="18"/>
      <c r="H505" s="406"/>
      <c r="I505" s="406"/>
      <c r="J505" s="406"/>
      <c r="K505" s="406"/>
      <c r="L505" s="406"/>
    </row>
    <row r="506" spans="1:13" ht="18" x14ac:dyDescent="0.25">
      <c r="A506" s="237"/>
      <c r="B506" s="67"/>
      <c r="C506" s="18"/>
      <c r="E506" s="63"/>
      <c r="F506" s="18"/>
      <c r="H506" s="406"/>
      <c r="I506" s="406"/>
      <c r="J506" s="406"/>
      <c r="K506" s="406"/>
      <c r="L506" s="406"/>
    </row>
    <row r="507" spans="1:13" ht="18" x14ac:dyDescent="0.25">
      <c r="A507" s="237"/>
      <c r="B507" s="67"/>
      <c r="C507" s="18"/>
      <c r="D507" s="19" t="s">
        <v>92</v>
      </c>
      <c r="E507" s="21"/>
      <c r="F507" s="18"/>
      <c r="H507" s="371"/>
      <c r="I507" s="371"/>
      <c r="J507" s="371"/>
      <c r="K507" s="371"/>
      <c r="L507" s="371"/>
    </row>
    <row r="508" spans="1:13" ht="18" x14ac:dyDescent="0.25">
      <c r="A508" s="237"/>
      <c r="B508" s="67"/>
      <c r="C508" s="18"/>
      <c r="D508" s="19" t="s">
        <v>93</v>
      </c>
      <c r="E508" s="21"/>
      <c r="F508" s="18"/>
      <c r="H508" s="371"/>
      <c r="I508" s="371"/>
      <c r="J508" s="371"/>
      <c r="K508" s="371"/>
      <c r="L508" s="371"/>
    </row>
    <row r="509" spans="1:13" ht="18" x14ac:dyDescent="0.25">
      <c r="A509" s="237"/>
      <c r="B509" s="67"/>
      <c r="C509" s="18"/>
      <c r="D509" s="19"/>
      <c r="E509" s="22"/>
      <c r="F509" s="18">
        <v>583119</v>
      </c>
      <c r="H509" s="373"/>
      <c r="I509" s="373"/>
      <c r="J509" s="373"/>
      <c r="K509" s="373"/>
      <c r="L509" s="373"/>
    </row>
    <row r="510" spans="1:13" ht="18" x14ac:dyDescent="0.25">
      <c r="A510" s="729" t="s">
        <v>503</v>
      </c>
      <c r="B510" s="662" t="s">
        <v>1</v>
      </c>
      <c r="C510" s="662"/>
      <c r="D510" s="13" t="s">
        <v>266</v>
      </c>
      <c r="E510" s="24" t="s">
        <v>3</v>
      </c>
      <c r="F510" s="18">
        <v>511112</v>
      </c>
      <c r="H510" s="340" t="s">
        <v>3</v>
      </c>
      <c r="I510" s="340" t="s">
        <v>5</v>
      </c>
      <c r="J510" s="340" t="s">
        <v>6</v>
      </c>
      <c r="K510" s="340" t="s">
        <v>7</v>
      </c>
      <c r="L510" s="478" t="s">
        <v>8</v>
      </c>
      <c r="M510" s="608" t="s">
        <v>9</v>
      </c>
    </row>
    <row r="511" spans="1:13" ht="18" x14ac:dyDescent="0.25">
      <c r="A511" s="730"/>
      <c r="B511" s="662" t="s">
        <v>15</v>
      </c>
      <c r="C511" s="662"/>
      <c r="D511" s="13" t="s">
        <v>119</v>
      </c>
      <c r="E511" s="24" t="s">
        <v>604</v>
      </c>
      <c r="F511" s="18"/>
      <c r="H511" s="340" t="s">
        <v>873</v>
      </c>
      <c r="I511" s="340" t="s">
        <v>874</v>
      </c>
      <c r="J511" s="340" t="s">
        <v>875</v>
      </c>
      <c r="K511" s="340" t="s">
        <v>876</v>
      </c>
      <c r="L511" s="479" t="s">
        <v>877</v>
      </c>
      <c r="M511" s="613" t="s">
        <v>1093</v>
      </c>
    </row>
    <row r="512" spans="1:13" ht="18" x14ac:dyDescent="0.25">
      <c r="A512" s="236">
        <v>1</v>
      </c>
      <c r="B512" s="68" t="s">
        <v>262</v>
      </c>
      <c r="C512" s="23">
        <v>47</v>
      </c>
      <c r="D512" s="46" t="s">
        <v>94</v>
      </c>
      <c r="E512" s="7">
        <v>250000</v>
      </c>
      <c r="F512" s="18"/>
      <c r="H512" s="374"/>
      <c r="I512" s="374"/>
      <c r="J512" s="374"/>
      <c r="K512" s="374"/>
      <c r="L512" s="374"/>
      <c r="M512" s="182"/>
    </row>
    <row r="513" spans="1:13" ht="18" x14ac:dyDescent="0.25">
      <c r="A513" s="236">
        <v>2</v>
      </c>
      <c r="B513" s="68" t="s">
        <v>262</v>
      </c>
      <c r="C513" s="29">
        <v>4</v>
      </c>
      <c r="D513" s="49" t="s">
        <v>551</v>
      </c>
      <c r="E513" s="62">
        <f>SUM(E512:E512)</f>
        <v>250000</v>
      </c>
      <c r="F513" s="18"/>
      <c r="H513" s="400">
        <f>SUM(H512:H512)</f>
        <v>0</v>
      </c>
      <c r="I513" s="400"/>
      <c r="J513" s="400"/>
      <c r="K513" s="400"/>
      <c r="L513" s="400"/>
      <c r="M513" s="426"/>
    </row>
    <row r="514" spans="1:13" ht="18" x14ac:dyDescent="0.2">
      <c r="A514" s="729">
        <v>3</v>
      </c>
      <c r="B514" s="408" t="s">
        <v>521</v>
      </c>
      <c r="C514" s="231"/>
      <c r="D514" s="232"/>
      <c r="E514" s="739">
        <f>SUM(E512:E512)</f>
        <v>250000</v>
      </c>
      <c r="F514" s="18"/>
      <c r="H514" s="723">
        <f>SUM(H512:H512)</f>
        <v>0</v>
      </c>
      <c r="I514" s="468"/>
      <c r="J514" s="468"/>
      <c r="K514" s="468"/>
      <c r="L514" s="468"/>
      <c r="M514" s="716"/>
    </row>
    <row r="515" spans="1:13" ht="18" x14ac:dyDescent="0.2">
      <c r="A515" s="730"/>
      <c r="B515" s="233"/>
      <c r="C515" s="234"/>
      <c r="D515" s="235"/>
      <c r="E515" s="740"/>
      <c r="F515" s="18"/>
      <c r="H515" s="724"/>
      <c r="I515" s="469"/>
      <c r="J515" s="469"/>
      <c r="K515" s="469"/>
      <c r="L515" s="469"/>
      <c r="M515" s="717"/>
    </row>
    <row r="516" spans="1:13" ht="18" x14ac:dyDescent="0.2">
      <c r="A516" s="237"/>
      <c r="B516" s="67"/>
      <c r="C516" s="42"/>
      <c r="D516" s="43"/>
      <c r="E516" s="51"/>
      <c r="F516" s="36"/>
      <c r="G516" s="45"/>
      <c r="H516" s="375"/>
      <c r="I516" s="375"/>
      <c r="J516" s="375"/>
      <c r="K516" s="375"/>
      <c r="L516" s="375"/>
    </row>
    <row r="517" spans="1:13" ht="18" x14ac:dyDescent="0.25">
      <c r="A517" s="237"/>
      <c r="B517" s="67"/>
      <c r="C517" s="18"/>
      <c r="E517" s="63"/>
      <c r="F517" s="18"/>
      <c r="H517" s="406"/>
      <c r="I517" s="406"/>
      <c r="J517" s="406"/>
      <c r="K517" s="406"/>
      <c r="L517" s="406"/>
    </row>
    <row r="518" spans="1:13" ht="18" x14ac:dyDescent="0.25">
      <c r="A518" s="237"/>
      <c r="B518" s="67"/>
      <c r="C518" s="18"/>
      <c r="D518" s="19" t="s">
        <v>552</v>
      </c>
      <c r="E518" s="20"/>
      <c r="F518" s="18"/>
      <c r="H518" s="373"/>
      <c r="I518" s="373"/>
      <c r="J518" s="373"/>
      <c r="K518" s="373"/>
      <c r="L518" s="373"/>
    </row>
    <row r="519" spans="1:13" ht="18" x14ac:dyDescent="0.25">
      <c r="A519" s="237"/>
      <c r="B519" s="67"/>
      <c r="C519" s="18"/>
      <c r="D519" s="19" t="s">
        <v>1045</v>
      </c>
      <c r="E519" s="21"/>
      <c r="F519" s="18" t="s">
        <v>716</v>
      </c>
      <c r="H519" s="371"/>
      <c r="I519" s="371"/>
      <c r="J519" s="371"/>
      <c r="K519" s="371"/>
      <c r="L519" s="371"/>
    </row>
    <row r="520" spans="1:13" ht="18" x14ac:dyDescent="0.25">
      <c r="A520" s="237"/>
      <c r="B520" s="67"/>
      <c r="C520" s="18"/>
      <c r="D520" s="16"/>
      <c r="E520" s="22"/>
      <c r="F520" s="18"/>
      <c r="G520" s="18"/>
      <c r="H520" s="373"/>
      <c r="I520" s="373"/>
      <c r="J520" s="373"/>
      <c r="K520" s="373"/>
      <c r="L520" s="373"/>
    </row>
    <row r="521" spans="1:13" ht="18" x14ac:dyDescent="0.25">
      <c r="A521" s="729" t="s">
        <v>503</v>
      </c>
      <c r="B521" s="662" t="s">
        <v>1</v>
      </c>
      <c r="C521" s="662"/>
      <c r="D521" s="13" t="s">
        <v>266</v>
      </c>
      <c r="E521" s="24" t="s">
        <v>3</v>
      </c>
      <c r="F521" s="18">
        <v>511112</v>
      </c>
      <c r="H521" s="340" t="s">
        <v>3</v>
      </c>
      <c r="I521" s="340" t="s">
        <v>5</v>
      </c>
      <c r="J521" s="340" t="s">
        <v>6</v>
      </c>
      <c r="K521" s="340" t="s">
        <v>7</v>
      </c>
      <c r="L521" s="478" t="s">
        <v>8</v>
      </c>
      <c r="M521" s="608" t="s">
        <v>9</v>
      </c>
    </row>
    <row r="522" spans="1:13" ht="18" x14ac:dyDescent="0.25">
      <c r="A522" s="730"/>
      <c r="B522" s="662" t="s">
        <v>15</v>
      </c>
      <c r="C522" s="662"/>
      <c r="D522" s="13" t="s">
        <v>119</v>
      </c>
      <c r="E522" s="24" t="s">
        <v>604</v>
      </c>
      <c r="F522" s="18"/>
      <c r="H522" s="340" t="s">
        <v>873</v>
      </c>
      <c r="I522" s="340" t="s">
        <v>874</v>
      </c>
      <c r="J522" s="340" t="s">
        <v>875</v>
      </c>
      <c r="K522" s="340" t="s">
        <v>876</v>
      </c>
      <c r="L522" s="479" t="s">
        <v>877</v>
      </c>
      <c r="M522" s="613" t="s">
        <v>1093</v>
      </c>
    </row>
    <row r="523" spans="1:13" ht="18" x14ac:dyDescent="0.25">
      <c r="A523" s="173">
        <v>1</v>
      </c>
      <c r="B523" s="68" t="s">
        <v>262</v>
      </c>
      <c r="C523" s="23">
        <v>1101</v>
      </c>
      <c r="D523" s="11" t="s">
        <v>1046</v>
      </c>
      <c r="E523" s="24"/>
      <c r="F523" s="18"/>
      <c r="H523" s="415">
        <v>3163500</v>
      </c>
      <c r="I523" s="415">
        <f t="shared" ref="I523:I528" si="18">J523-H523</f>
        <v>48685</v>
      </c>
      <c r="J523" s="415">
        <v>3212185</v>
      </c>
      <c r="K523" s="47" t="s">
        <v>1047</v>
      </c>
      <c r="L523" s="725">
        <v>4184215</v>
      </c>
      <c r="M523" s="182">
        <f>L523/J523</f>
        <v>1.3026071038872293</v>
      </c>
    </row>
    <row r="524" spans="1:13" ht="18" x14ac:dyDescent="0.25">
      <c r="A524" s="236">
        <v>2</v>
      </c>
      <c r="B524" s="68" t="s">
        <v>262</v>
      </c>
      <c r="C524" s="23">
        <v>1101</v>
      </c>
      <c r="D524" s="32" t="s">
        <v>25</v>
      </c>
      <c r="E524" s="395">
        <v>1220000</v>
      </c>
      <c r="F524" s="18"/>
      <c r="H524" s="398">
        <v>939030</v>
      </c>
      <c r="I524" s="415">
        <f t="shared" si="18"/>
        <v>33000</v>
      </c>
      <c r="J524" s="415">
        <v>972030</v>
      </c>
      <c r="K524" s="47" t="s">
        <v>1048</v>
      </c>
      <c r="L524" s="726"/>
      <c r="M524" s="182">
        <f>L524/J524</f>
        <v>0</v>
      </c>
    </row>
    <row r="525" spans="1:13" ht="18" x14ac:dyDescent="0.25">
      <c r="A525" s="173">
        <v>3</v>
      </c>
      <c r="B525" s="68" t="s">
        <v>262</v>
      </c>
      <c r="C525" s="23">
        <v>1103</v>
      </c>
      <c r="D525" s="11" t="s">
        <v>772</v>
      </c>
      <c r="E525" s="395"/>
      <c r="F525" s="18"/>
      <c r="H525" s="398">
        <v>250000</v>
      </c>
      <c r="I525" s="415">
        <f t="shared" si="18"/>
        <v>-50000</v>
      </c>
      <c r="J525" s="415">
        <v>200000</v>
      </c>
      <c r="K525" s="398"/>
      <c r="L525" s="398">
        <v>200000</v>
      </c>
      <c r="M525" s="182">
        <f>L525/J525</f>
        <v>1</v>
      </c>
    </row>
    <row r="526" spans="1:13" ht="18" x14ac:dyDescent="0.25">
      <c r="A526" s="236">
        <v>4</v>
      </c>
      <c r="B526" s="68" t="s">
        <v>262</v>
      </c>
      <c r="C526" s="23">
        <v>1107</v>
      </c>
      <c r="D526" s="32" t="s">
        <v>773</v>
      </c>
      <c r="E526" s="395">
        <v>60000</v>
      </c>
      <c r="F526" s="18"/>
      <c r="H526" s="398">
        <v>250000</v>
      </c>
      <c r="I526" s="415">
        <f t="shared" si="18"/>
        <v>-1484</v>
      </c>
      <c r="J526" s="415">
        <v>248516</v>
      </c>
      <c r="K526" s="398"/>
      <c r="L526" s="398">
        <v>248516</v>
      </c>
      <c r="M526" s="182">
        <f>L526/J526</f>
        <v>1</v>
      </c>
    </row>
    <row r="527" spans="1:13" ht="18" x14ac:dyDescent="0.25">
      <c r="A527" s="173">
        <v>5</v>
      </c>
      <c r="B527" s="68" t="s">
        <v>262</v>
      </c>
      <c r="C527" s="23">
        <v>1110</v>
      </c>
      <c r="D527" s="32" t="s">
        <v>26</v>
      </c>
      <c r="E527" s="395">
        <v>12000</v>
      </c>
      <c r="F527" s="18"/>
      <c r="H527" s="398">
        <v>36000</v>
      </c>
      <c r="I527" s="415">
        <f t="shared" si="18"/>
        <v>-1000</v>
      </c>
      <c r="J527" s="415">
        <v>35000</v>
      </c>
      <c r="K527" s="398"/>
      <c r="L527" s="398">
        <v>35000</v>
      </c>
      <c r="M527" s="182">
        <f>L527/J527</f>
        <v>1</v>
      </c>
    </row>
    <row r="528" spans="1:13" ht="18" x14ac:dyDescent="0.25">
      <c r="A528" s="236">
        <v>6</v>
      </c>
      <c r="B528" s="68" t="s">
        <v>262</v>
      </c>
      <c r="C528" s="23">
        <v>1113</v>
      </c>
      <c r="D528" s="32" t="s">
        <v>1049</v>
      </c>
      <c r="E528" s="395"/>
      <c r="F528" s="18"/>
      <c r="H528" s="398"/>
      <c r="I528" s="415">
        <f t="shared" si="18"/>
        <v>0</v>
      </c>
      <c r="J528" s="415">
        <v>0</v>
      </c>
      <c r="K528" s="398"/>
      <c r="L528" s="398"/>
      <c r="M528" s="182"/>
    </row>
    <row r="529" spans="1:13" ht="18" x14ac:dyDescent="0.25">
      <c r="A529" s="173">
        <v>7</v>
      </c>
      <c r="B529" s="68" t="s">
        <v>262</v>
      </c>
      <c r="C529" s="29">
        <v>11</v>
      </c>
      <c r="D529" s="35" t="s">
        <v>553</v>
      </c>
      <c r="E529" s="33">
        <f>SUM(E524:E527)</f>
        <v>1292000</v>
      </c>
      <c r="F529" s="18"/>
      <c r="H529" s="397">
        <f>SUM(H523:H527)</f>
        <v>4638530</v>
      </c>
      <c r="I529" s="397">
        <f>SUM(I523:I528)</f>
        <v>29201</v>
      </c>
      <c r="J529" s="573">
        <f>SUM(H529:I529)</f>
        <v>4667731</v>
      </c>
      <c r="K529" s="397"/>
      <c r="L529" s="397">
        <f>SUM(L523:L528)</f>
        <v>4667731</v>
      </c>
      <c r="M529" s="426">
        <f t="shared" ref="M529:M538" si="19">L529/J529</f>
        <v>1</v>
      </c>
    </row>
    <row r="530" spans="1:13" ht="18" x14ac:dyDescent="0.25">
      <c r="A530" s="236">
        <v>8</v>
      </c>
      <c r="B530" s="68" t="s">
        <v>262</v>
      </c>
      <c r="C530" s="23">
        <v>122</v>
      </c>
      <c r="D530" s="31" t="s">
        <v>1050</v>
      </c>
      <c r="E530" s="395">
        <v>213750</v>
      </c>
      <c r="F530" s="18"/>
      <c r="H530" s="398">
        <v>470000</v>
      </c>
      <c r="I530" s="398"/>
      <c r="J530" s="415">
        <f>SUM(H530:I530)</f>
        <v>470000</v>
      </c>
      <c r="K530" s="574" t="s">
        <v>1051</v>
      </c>
      <c r="L530" s="398">
        <v>470000</v>
      </c>
      <c r="M530" s="182">
        <f t="shared" si="19"/>
        <v>1</v>
      </c>
    </row>
    <row r="531" spans="1:13" ht="18" x14ac:dyDescent="0.25">
      <c r="A531" s="173">
        <v>9</v>
      </c>
      <c r="B531" s="68" t="s">
        <v>262</v>
      </c>
      <c r="C531" s="29">
        <v>12</v>
      </c>
      <c r="D531" s="35" t="s">
        <v>554</v>
      </c>
      <c r="E531" s="33">
        <f>SUM(E530)</f>
        <v>213750</v>
      </c>
      <c r="F531" s="18"/>
      <c r="H531" s="397">
        <f>SUM(H530)</f>
        <v>470000</v>
      </c>
      <c r="I531" s="397">
        <f>SUM(I530)</f>
        <v>0</v>
      </c>
      <c r="J531" s="573">
        <f>SUM(H531:I531)</f>
        <v>470000</v>
      </c>
      <c r="K531" s="397"/>
      <c r="L531" s="397">
        <f>SUM(L530)</f>
        <v>470000</v>
      </c>
      <c r="M531" s="426">
        <f t="shared" si="19"/>
        <v>1</v>
      </c>
    </row>
    <row r="532" spans="1:13" ht="18" x14ac:dyDescent="0.25">
      <c r="A532" s="236">
        <v>10</v>
      </c>
      <c r="B532" s="68" t="s">
        <v>764</v>
      </c>
      <c r="C532" s="109">
        <v>1</v>
      </c>
      <c r="D532" s="575" t="s">
        <v>1052</v>
      </c>
      <c r="E532" s="576"/>
      <c r="F532" s="105"/>
      <c r="G532" s="106"/>
      <c r="H532" s="472">
        <f>H529+H531</f>
        <v>5108530</v>
      </c>
      <c r="I532" s="472">
        <f>I529+I531</f>
        <v>29201</v>
      </c>
      <c r="J532" s="573">
        <f>SUM(H532:I532)</f>
        <v>5137731</v>
      </c>
      <c r="K532" s="472"/>
      <c r="L532" s="472">
        <f>L529+L531</f>
        <v>5137731</v>
      </c>
      <c r="M532" s="426">
        <f t="shared" si="19"/>
        <v>1</v>
      </c>
    </row>
    <row r="533" spans="1:13" ht="18" x14ac:dyDescent="0.2">
      <c r="A533" s="173">
        <v>11</v>
      </c>
      <c r="B533" s="68" t="s">
        <v>262</v>
      </c>
      <c r="C533" s="23">
        <v>2</v>
      </c>
      <c r="D533" s="32" t="s">
        <v>28</v>
      </c>
      <c r="E533" s="395">
        <f>SUM(E524+E530)*0.27</f>
        <v>387112.5</v>
      </c>
      <c r="F533" s="18"/>
      <c r="H533" s="398">
        <v>897391</v>
      </c>
      <c r="I533" s="398">
        <f>J533-H533</f>
        <v>45703</v>
      </c>
      <c r="J533" s="577">
        <v>943094</v>
      </c>
      <c r="K533" s="398"/>
      <c r="L533" s="577">
        <v>943094</v>
      </c>
      <c r="M533" s="182">
        <f t="shared" si="19"/>
        <v>1</v>
      </c>
    </row>
    <row r="534" spans="1:13" ht="18" x14ac:dyDescent="0.2">
      <c r="A534" s="236">
        <v>12</v>
      </c>
      <c r="B534" s="68" t="s">
        <v>262</v>
      </c>
      <c r="C534" s="23">
        <v>2</v>
      </c>
      <c r="D534" s="32" t="s">
        <v>614</v>
      </c>
      <c r="E534" s="395">
        <f>SUM(E526*1.19*0.14)</f>
        <v>9996.0000000000018</v>
      </c>
      <c r="F534" s="18"/>
      <c r="H534" s="398">
        <v>41300</v>
      </c>
      <c r="I534" s="398">
        <f>J534-H534</f>
        <v>-246</v>
      </c>
      <c r="J534" s="577">
        <v>41054</v>
      </c>
      <c r="K534" s="398"/>
      <c r="L534" s="577">
        <v>41054</v>
      </c>
      <c r="M534" s="182">
        <f t="shared" si="19"/>
        <v>1</v>
      </c>
    </row>
    <row r="535" spans="1:13" ht="18" x14ac:dyDescent="0.2">
      <c r="A535" s="173">
        <v>13</v>
      </c>
      <c r="B535" s="68" t="s">
        <v>262</v>
      </c>
      <c r="C535" s="23">
        <v>2</v>
      </c>
      <c r="D535" s="32" t="s">
        <v>615</v>
      </c>
      <c r="E535" s="395">
        <f>SUM(E526*1.19*0.16)</f>
        <v>11424</v>
      </c>
      <c r="F535" s="18"/>
      <c r="H535" s="398">
        <v>44250</v>
      </c>
      <c r="I535" s="398">
        <f>J535-H535</f>
        <v>-261</v>
      </c>
      <c r="J535" s="577">
        <v>43989</v>
      </c>
      <c r="K535" s="398"/>
      <c r="L535" s="577">
        <v>43989</v>
      </c>
      <c r="M535" s="182">
        <f t="shared" si="19"/>
        <v>1</v>
      </c>
    </row>
    <row r="536" spans="1:13" ht="18" x14ac:dyDescent="0.2">
      <c r="A536" s="236">
        <v>14</v>
      </c>
      <c r="B536" s="68"/>
      <c r="C536" s="23"/>
      <c r="D536" s="32" t="s">
        <v>1053</v>
      </c>
      <c r="E536" s="395"/>
      <c r="F536" s="18"/>
      <c r="H536" s="398"/>
      <c r="I536" s="398">
        <f>J536-H536</f>
        <v>21961</v>
      </c>
      <c r="J536" s="578">
        <v>21961</v>
      </c>
      <c r="K536" s="398"/>
      <c r="L536" s="578">
        <v>21961</v>
      </c>
      <c r="M536" s="182">
        <f t="shared" si="19"/>
        <v>1</v>
      </c>
    </row>
    <row r="537" spans="1:13" ht="18" x14ac:dyDescent="0.25">
      <c r="A537" s="173">
        <v>15</v>
      </c>
      <c r="B537" s="68" t="s">
        <v>262</v>
      </c>
      <c r="C537" s="29">
        <v>2</v>
      </c>
      <c r="D537" s="35" t="s">
        <v>555</v>
      </c>
      <c r="E537" s="33">
        <f>SUM(E533:E535)</f>
        <v>408532.5</v>
      </c>
      <c r="F537" s="36"/>
      <c r="H537" s="397">
        <f>SUM(H533:H535)</f>
        <v>982941</v>
      </c>
      <c r="I537" s="397">
        <f>SUM(I533:I536)</f>
        <v>67157</v>
      </c>
      <c r="J537" s="573">
        <f>SUM(H537:I537)</f>
        <v>1050098</v>
      </c>
      <c r="K537" s="397"/>
      <c r="L537" s="397">
        <f>SUM(L533:L536)</f>
        <v>1050098</v>
      </c>
      <c r="M537" s="426">
        <f t="shared" si="19"/>
        <v>1</v>
      </c>
    </row>
    <row r="538" spans="1:13" ht="18" x14ac:dyDescent="0.25">
      <c r="A538" s="236">
        <v>16</v>
      </c>
      <c r="B538" s="68" t="s">
        <v>262</v>
      </c>
      <c r="C538" s="23">
        <v>311</v>
      </c>
      <c r="D538" s="32" t="s">
        <v>30</v>
      </c>
      <c r="E538" s="395">
        <v>30000</v>
      </c>
      <c r="F538" s="18"/>
      <c r="H538" s="398">
        <v>260000</v>
      </c>
      <c r="I538" s="398">
        <f>J538-H538</f>
        <v>-256850</v>
      </c>
      <c r="J538" s="415">
        <v>3150</v>
      </c>
      <c r="K538" s="398"/>
      <c r="L538" s="398">
        <v>3150</v>
      </c>
      <c r="M538" s="182">
        <f t="shared" si="19"/>
        <v>1</v>
      </c>
    </row>
    <row r="539" spans="1:13" ht="18" x14ac:dyDescent="0.25">
      <c r="A539" s="173">
        <v>17</v>
      </c>
      <c r="B539" s="68" t="s">
        <v>262</v>
      </c>
      <c r="C539" s="23">
        <v>312</v>
      </c>
      <c r="D539" s="37" t="s">
        <v>31</v>
      </c>
      <c r="E539" s="34">
        <v>3000</v>
      </c>
      <c r="F539" s="18"/>
      <c r="H539" s="398">
        <v>5000</v>
      </c>
      <c r="I539" s="398">
        <f t="shared" ref="I539:I551" si="20">J539-H539</f>
        <v>-5000</v>
      </c>
      <c r="J539" s="415">
        <v>0</v>
      </c>
      <c r="K539" s="398"/>
      <c r="L539" s="756">
        <v>507625</v>
      </c>
      <c r="M539" s="182"/>
    </row>
    <row r="540" spans="1:13" ht="18" x14ac:dyDescent="0.25">
      <c r="A540" s="236">
        <v>18</v>
      </c>
      <c r="B540" s="68" t="s">
        <v>262</v>
      </c>
      <c r="C540" s="23">
        <v>312</v>
      </c>
      <c r="D540" s="37" t="s">
        <v>32</v>
      </c>
      <c r="E540" s="34">
        <v>20000</v>
      </c>
      <c r="F540" s="18"/>
      <c r="H540" s="398">
        <v>39370</v>
      </c>
      <c r="I540" s="398">
        <f t="shared" si="20"/>
        <v>0</v>
      </c>
      <c r="J540" s="415">
        <v>39370</v>
      </c>
      <c r="K540" s="398"/>
      <c r="L540" s="757"/>
      <c r="M540" s="182">
        <f>L540/J540</f>
        <v>0</v>
      </c>
    </row>
    <row r="541" spans="1:13" ht="18" x14ac:dyDescent="0.25">
      <c r="A541" s="173">
        <v>19</v>
      </c>
      <c r="B541" s="68" t="s">
        <v>262</v>
      </c>
      <c r="C541" s="23">
        <v>312</v>
      </c>
      <c r="D541" s="32" t="s">
        <v>33</v>
      </c>
      <c r="E541" s="395">
        <v>150000</v>
      </c>
      <c r="F541" s="18"/>
      <c r="H541" s="398">
        <v>350000</v>
      </c>
      <c r="I541" s="398">
        <f t="shared" si="20"/>
        <v>-11745</v>
      </c>
      <c r="J541" s="415">
        <v>338255</v>
      </c>
      <c r="K541" s="398"/>
      <c r="L541" s="757"/>
      <c r="M541" s="182">
        <f t="shared" ref="M541:M604" si="21">L541/J541</f>
        <v>0</v>
      </c>
    </row>
    <row r="542" spans="1:13" ht="18" x14ac:dyDescent="0.25">
      <c r="A542" s="236">
        <v>20</v>
      </c>
      <c r="B542" s="68" t="s">
        <v>262</v>
      </c>
      <c r="C542" s="18">
        <v>312</v>
      </c>
      <c r="D542" s="28" t="s">
        <v>613</v>
      </c>
      <c r="E542" s="18"/>
      <c r="F542" s="18"/>
      <c r="G542" s="18"/>
      <c r="H542" s="398">
        <v>130000</v>
      </c>
      <c r="I542" s="398">
        <f t="shared" si="20"/>
        <v>0</v>
      </c>
      <c r="J542" s="415">
        <v>130000</v>
      </c>
      <c r="K542" s="398"/>
      <c r="L542" s="758"/>
      <c r="M542" s="182">
        <f t="shared" si="21"/>
        <v>0</v>
      </c>
    </row>
    <row r="543" spans="1:13" ht="18" x14ac:dyDescent="0.25">
      <c r="A543" s="173">
        <v>21</v>
      </c>
      <c r="B543" s="68" t="s">
        <v>262</v>
      </c>
      <c r="C543" s="29">
        <v>31</v>
      </c>
      <c r="D543" s="35" t="s">
        <v>556</v>
      </c>
      <c r="E543" s="33">
        <f>SUM(E538:E540)</f>
        <v>53000</v>
      </c>
      <c r="F543" s="18"/>
      <c r="H543" s="397">
        <f>SUM(H538:H542)</f>
        <v>784370</v>
      </c>
      <c r="I543" s="397">
        <f>SUM(I538:I542)</f>
        <v>-273595</v>
      </c>
      <c r="J543" s="573">
        <f>SUM(J538:J542)</f>
        <v>510775</v>
      </c>
      <c r="K543" s="397"/>
      <c r="L543" s="397">
        <f>SUM(L538:L542)</f>
        <v>510775</v>
      </c>
      <c r="M543" s="426">
        <f t="shared" si="21"/>
        <v>1</v>
      </c>
    </row>
    <row r="544" spans="1:13" ht="18" x14ac:dyDescent="0.25">
      <c r="A544" s="236">
        <v>22</v>
      </c>
      <c r="B544" s="68" t="s">
        <v>262</v>
      </c>
      <c r="C544" s="175">
        <v>331</v>
      </c>
      <c r="D544" s="249" t="s">
        <v>1054</v>
      </c>
      <c r="E544" s="250"/>
      <c r="F544" s="244"/>
      <c r="G544" s="247"/>
      <c r="H544" s="556">
        <v>120000</v>
      </c>
      <c r="I544" s="398">
        <f t="shared" si="20"/>
        <v>-4879</v>
      </c>
      <c r="J544" s="415">
        <v>115121</v>
      </c>
      <c r="K544" s="556"/>
      <c r="L544" s="556">
        <v>115121</v>
      </c>
      <c r="M544" s="182">
        <f t="shared" si="21"/>
        <v>1</v>
      </c>
    </row>
    <row r="545" spans="1:13" ht="18" x14ac:dyDescent="0.25">
      <c r="A545" s="173">
        <v>23</v>
      </c>
      <c r="B545" s="68" t="s">
        <v>262</v>
      </c>
      <c r="C545" s="23">
        <v>332</v>
      </c>
      <c r="D545" s="32" t="s">
        <v>36</v>
      </c>
      <c r="E545" s="34">
        <v>8197139</v>
      </c>
      <c r="F545" s="18"/>
      <c r="H545" s="398">
        <v>18289251</v>
      </c>
      <c r="I545" s="398">
        <f t="shared" si="20"/>
        <v>1114252</v>
      </c>
      <c r="J545" s="415">
        <v>19403503</v>
      </c>
      <c r="K545" s="398"/>
      <c r="L545" s="398">
        <v>19403503</v>
      </c>
      <c r="M545" s="182">
        <f t="shared" si="21"/>
        <v>1</v>
      </c>
    </row>
    <row r="546" spans="1:13" ht="18" x14ac:dyDescent="0.25">
      <c r="A546" s="236">
        <v>24</v>
      </c>
      <c r="B546" s="68" t="s">
        <v>262</v>
      </c>
      <c r="C546" s="23">
        <v>334</v>
      </c>
      <c r="D546" s="32" t="s">
        <v>35</v>
      </c>
      <c r="E546" s="395">
        <v>50000</v>
      </c>
      <c r="F546" s="18"/>
      <c r="H546" s="398">
        <v>90000</v>
      </c>
      <c r="I546" s="398">
        <f t="shared" si="20"/>
        <v>-90000</v>
      </c>
      <c r="J546" s="415">
        <v>0</v>
      </c>
      <c r="K546" s="398"/>
      <c r="L546" s="398"/>
      <c r="M546" s="182"/>
    </row>
    <row r="547" spans="1:13" ht="18" x14ac:dyDescent="0.25">
      <c r="A547" s="173">
        <v>25</v>
      </c>
      <c r="B547" s="68" t="s">
        <v>262</v>
      </c>
      <c r="C547" s="23">
        <v>335</v>
      </c>
      <c r="D547" s="32" t="s">
        <v>681</v>
      </c>
      <c r="E547" s="395"/>
      <c r="F547" s="18"/>
      <c r="H547" s="398"/>
      <c r="I547" s="398">
        <f t="shared" si="20"/>
        <v>1891</v>
      </c>
      <c r="J547" s="415">
        <v>1891</v>
      </c>
      <c r="K547" s="398"/>
      <c r="L547" s="398">
        <v>1891</v>
      </c>
      <c r="M547" s="182">
        <f t="shared" si="21"/>
        <v>1</v>
      </c>
    </row>
    <row r="548" spans="1:13" ht="18" x14ac:dyDescent="0.25">
      <c r="A548" s="236">
        <v>26</v>
      </c>
      <c r="B548" s="68" t="s">
        <v>262</v>
      </c>
      <c r="C548" s="23">
        <v>336</v>
      </c>
      <c r="D548" s="32" t="s">
        <v>1055</v>
      </c>
      <c r="E548" s="395"/>
      <c r="F548" s="18"/>
      <c r="H548" s="398">
        <v>5100</v>
      </c>
      <c r="I548" s="398">
        <f t="shared" si="20"/>
        <v>-5100</v>
      </c>
      <c r="J548" s="415">
        <v>0</v>
      </c>
      <c r="K548" s="398"/>
      <c r="L548" s="398"/>
      <c r="M548" s="182"/>
    </row>
    <row r="549" spans="1:13" ht="18" x14ac:dyDescent="0.25">
      <c r="A549" s="173">
        <v>27</v>
      </c>
      <c r="B549" s="68" t="s">
        <v>262</v>
      </c>
      <c r="C549" s="23">
        <v>337</v>
      </c>
      <c r="D549" s="32" t="s">
        <v>1056</v>
      </c>
      <c r="E549" s="395">
        <v>30000</v>
      </c>
      <c r="F549" s="18"/>
      <c r="H549" s="398">
        <v>110000</v>
      </c>
      <c r="I549" s="398">
        <f t="shared" si="20"/>
        <v>-86194</v>
      </c>
      <c r="J549" s="415">
        <v>23806</v>
      </c>
      <c r="K549" s="398"/>
      <c r="L549" s="398">
        <v>23806</v>
      </c>
      <c r="M549" s="182">
        <f t="shared" si="21"/>
        <v>1</v>
      </c>
    </row>
    <row r="550" spans="1:13" ht="18" x14ac:dyDescent="0.25">
      <c r="A550" s="236">
        <v>28</v>
      </c>
      <c r="B550" s="68" t="s">
        <v>262</v>
      </c>
      <c r="C550" s="29">
        <v>33</v>
      </c>
      <c r="D550" s="35" t="s">
        <v>557</v>
      </c>
      <c r="E550" s="33">
        <f>SUM(E545:E549)</f>
        <v>8277139</v>
      </c>
      <c r="F550" s="18"/>
      <c r="H550" s="397">
        <f>SUM(H544:H549)</f>
        <v>18614351</v>
      </c>
      <c r="I550" s="397">
        <f>SUM(I544:I549)</f>
        <v>929970</v>
      </c>
      <c r="J550" s="573">
        <f>SUM(H550:I550)</f>
        <v>19544321</v>
      </c>
      <c r="K550" s="397"/>
      <c r="L550" s="397">
        <f>SUM(L544:L549)</f>
        <v>19544321</v>
      </c>
      <c r="M550" s="426">
        <f t="shared" si="21"/>
        <v>1</v>
      </c>
    </row>
    <row r="551" spans="1:13" ht="18" x14ac:dyDescent="0.25">
      <c r="A551" s="173">
        <v>29</v>
      </c>
      <c r="B551" s="68" t="s">
        <v>262</v>
      </c>
      <c r="C551" s="23">
        <v>351</v>
      </c>
      <c r="D551" s="27" t="s">
        <v>19</v>
      </c>
      <c r="E551" s="395">
        <v>2573811</v>
      </c>
      <c r="F551" s="18"/>
      <c r="H551" s="398">
        <f>0.27*(H543+H550)</f>
        <v>5237654.67</v>
      </c>
      <c r="I551" s="398">
        <f t="shared" si="20"/>
        <v>171818.33000000007</v>
      </c>
      <c r="J551" s="415">
        <v>5409473</v>
      </c>
      <c r="K551" s="398"/>
      <c r="L551" s="398">
        <v>5409473</v>
      </c>
      <c r="M551" s="182">
        <f t="shared" si="21"/>
        <v>1</v>
      </c>
    </row>
    <row r="552" spans="1:13" ht="18" x14ac:dyDescent="0.25">
      <c r="A552" s="236">
        <v>30</v>
      </c>
      <c r="B552" s="68" t="s">
        <v>262</v>
      </c>
      <c r="C552" s="29">
        <v>3</v>
      </c>
      <c r="D552" s="35" t="s">
        <v>558</v>
      </c>
      <c r="E552" s="33">
        <f>SUM(E543+E550+E551)</f>
        <v>10903950</v>
      </c>
      <c r="F552" s="18"/>
      <c r="H552" s="397">
        <f>SUM(H543+H550+H551)</f>
        <v>24636375.670000002</v>
      </c>
      <c r="I552" s="397">
        <f>SUM(I543+I550+I551)</f>
        <v>828193.33000000007</v>
      </c>
      <c r="J552" s="573">
        <f>SUM(H552:I552)</f>
        <v>25464569</v>
      </c>
      <c r="K552" s="397"/>
      <c r="L552" s="573">
        <f>SUM(J552:K552)</f>
        <v>25464569</v>
      </c>
      <c r="M552" s="426">
        <f t="shared" si="21"/>
        <v>1</v>
      </c>
    </row>
    <row r="553" spans="1:13" ht="18" x14ac:dyDescent="0.25">
      <c r="A553" s="173">
        <v>31</v>
      </c>
      <c r="B553" s="68" t="s">
        <v>262</v>
      </c>
      <c r="C553" s="175">
        <v>643</v>
      </c>
      <c r="D553" s="249" t="s">
        <v>1057</v>
      </c>
      <c r="E553" s="33"/>
      <c r="F553" s="18"/>
      <c r="H553" s="417"/>
      <c r="I553" s="417"/>
      <c r="J553" s="415">
        <f>SUM(H553:I553)</f>
        <v>0</v>
      </c>
      <c r="K553" s="417"/>
      <c r="L553" s="417"/>
      <c r="M553" s="182"/>
    </row>
    <row r="554" spans="1:13" ht="18" x14ac:dyDescent="0.25">
      <c r="A554" s="236">
        <v>32</v>
      </c>
      <c r="B554" s="68" t="s">
        <v>262</v>
      </c>
      <c r="C554" s="175">
        <v>673</v>
      </c>
      <c r="D554" s="249" t="s">
        <v>1038</v>
      </c>
      <c r="E554" s="33"/>
      <c r="F554" s="18">
        <v>27</v>
      </c>
      <c r="H554" s="417"/>
      <c r="I554" s="417"/>
      <c r="J554" s="415">
        <f>SUM(H554:I554)</f>
        <v>0</v>
      </c>
      <c r="K554" s="417"/>
      <c r="L554" s="417"/>
      <c r="M554" s="182"/>
    </row>
    <row r="555" spans="1:13" ht="18" x14ac:dyDescent="0.25">
      <c r="A555" s="173">
        <v>33</v>
      </c>
      <c r="B555" s="68" t="s">
        <v>262</v>
      </c>
      <c r="C555" s="175">
        <v>6</v>
      </c>
      <c r="D555" s="249" t="s">
        <v>546</v>
      </c>
      <c r="E555" s="33"/>
      <c r="F555" s="18"/>
      <c r="H555" s="417"/>
      <c r="I555" s="417"/>
      <c r="J555" s="415">
        <f>SUM(H555:I555)</f>
        <v>0</v>
      </c>
      <c r="K555" s="417"/>
      <c r="L555" s="417"/>
      <c r="M555" s="182"/>
    </row>
    <row r="556" spans="1:13" ht="18" x14ac:dyDescent="0.2">
      <c r="A556" s="729">
        <v>34</v>
      </c>
      <c r="B556" s="759" t="s">
        <v>559</v>
      </c>
      <c r="C556" s="760"/>
      <c r="D556" s="761"/>
      <c r="E556" s="765">
        <f>SUM(E529+E531+E537+E552)</f>
        <v>12818232.5</v>
      </c>
      <c r="F556" s="18"/>
      <c r="H556" s="766">
        <f>SUM(H529+H531+H537+H552)</f>
        <v>30727846.670000002</v>
      </c>
      <c r="I556" s="767">
        <f>I532+I537+I552+I555</f>
        <v>924551.33000000007</v>
      </c>
      <c r="J556" s="752">
        <f>J532+J537+J543+J550+J551</f>
        <v>31652398</v>
      </c>
      <c r="K556" s="579"/>
      <c r="L556" s="752">
        <f>L532+L537+L543+L550+L551</f>
        <v>31652398</v>
      </c>
      <c r="M556" s="714">
        <f t="shared" si="21"/>
        <v>1</v>
      </c>
    </row>
    <row r="557" spans="1:13" ht="18" x14ac:dyDescent="0.2">
      <c r="A557" s="730"/>
      <c r="B557" s="762"/>
      <c r="C557" s="763"/>
      <c r="D557" s="764"/>
      <c r="E557" s="765"/>
      <c r="F557" s="18"/>
      <c r="H557" s="766"/>
      <c r="I557" s="767"/>
      <c r="J557" s="753"/>
      <c r="K557" s="580"/>
      <c r="L557" s="753"/>
      <c r="M557" s="715"/>
    </row>
    <row r="558" spans="1:13" ht="18" x14ac:dyDescent="0.25">
      <c r="A558" s="237"/>
      <c r="B558" s="67"/>
      <c r="C558" s="18"/>
      <c r="E558" s="63"/>
      <c r="F558" s="18"/>
      <c r="H558" s="406"/>
      <c r="I558" s="581"/>
      <c r="J558" s="406"/>
      <c r="K558" s="406"/>
      <c r="L558" s="581"/>
    </row>
    <row r="559" spans="1:13" ht="18" x14ac:dyDescent="0.25">
      <c r="A559" s="237"/>
      <c r="B559" s="67"/>
      <c r="C559" s="18"/>
      <c r="E559" s="63"/>
      <c r="F559" s="18"/>
      <c r="H559" s="406"/>
      <c r="I559" s="406"/>
      <c r="J559" s="406"/>
      <c r="K559" s="406"/>
      <c r="L559" s="406"/>
    </row>
    <row r="560" spans="1:13" ht="18" x14ac:dyDescent="0.25">
      <c r="A560" s="237"/>
      <c r="B560" s="67"/>
      <c r="C560" s="18"/>
      <c r="D560" s="19" t="s">
        <v>89</v>
      </c>
      <c r="E560" s="21"/>
      <c r="F560" s="36"/>
      <c r="G560" s="45"/>
      <c r="H560" s="371"/>
      <c r="I560" s="371"/>
      <c r="J560" s="371"/>
      <c r="K560" s="371"/>
      <c r="L560" s="371"/>
    </row>
    <row r="561" spans="1:13" ht="18" x14ac:dyDescent="0.25">
      <c r="A561" s="157"/>
      <c r="B561" s="67"/>
      <c r="C561" s="18"/>
      <c r="D561" s="19" t="s">
        <v>90</v>
      </c>
      <c r="E561" s="21"/>
      <c r="F561" s="18"/>
      <c r="H561" s="371"/>
      <c r="I561" s="371"/>
      <c r="J561" s="371"/>
      <c r="K561" s="371"/>
      <c r="L561" s="371"/>
    </row>
    <row r="562" spans="1:13" ht="18" x14ac:dyDescent="0.25">
      <c r="A562" s="237"/>
      <c r="B562" s="67"/>
      <c r="C562" s="18"/>
      <c r="D562" s="19"/>
      <c r="E562" s="22"/>
      <c r="F562" s="18"/>
      <c r="H562" s="373"/>
      <c r="I562" s="373"/>
      <c r="J562" s="373"/>
      <c r="K562" s="373"/>
      <c r="L562" s="373"/>
    </row>
    <row r="563" spans="1:13" ht="18" x14ac:dyDescent="0.25">
      <c r="A563" s="729" t="s">
        <v>503</v>
      </c>
      <c r="B563" s="662" t="s">
        <v>1</v>
      </c>
      <c r="C563" s="662"/>
      <c r="D563" s="13" t="s">
        <v>266</v>
      </c>
      <c r="E563" s="24" t="s">
        <v>3</v>
      </c>
      <c r="F563" s="18">
        <v>511112</v>
      </c>
      <c r="H563" s="340" t="s">
        <v>3</v>
      </c>
      <c r="I563" s="340" t="s">
        <v>5</v>
      </c>
      <c r="J563" s="340" t="s">
        <v>6</v>
      </c>
      <c r="K563" s="340" t="s">
        <v>7</v>
      </c>
      <c r="L563" s="478" t="s">
        <v>8</v>
      </c>
      <c r="M563" s="608" t="s">
        <v>9</v>
      </c>
    </row>
    <row r="564" spans="1:13" ht="18" x14ac:dyDescent="0.25">
      <c r="A564" s="730"/>
      <c r="B564" s="662" t="s">
        <v>15</v>
      </c>
      <c r="C564" s="662"/>
      <c r="D564" s="13" t="s">
        <v>119</v>
      </c>
      <c r="E564" s="24" t="s">
        <v>604</v>
      </c>
      <c r="F564" s="18"/>
      <c r="H564" s="340" t="s">
        <v>873</v>
      </c>
      <c r="I564" s="340" t="s">
        <v>874</v>
      </c>
      <c r="J564" s="340" t="s">
        <v>875</v>
      </c>
      <c r="K564" s="340" t="s">
        <v>876</v>
      </c>
      <c r="L564" s="479" t="s">
        <v>877</v>
      </c>
      <c r="M564" s="613" t="s">
        <v>1093</v>
      </c>
    </row>
    <row r="565" spans="1:13" ht="18" x14ac:dyDescent="0.25">
      <c r="A565" s="236">
        <v>1</v>
      </c>
      <c r="B565" s="68" t="s">
        <v>262</v>
      </c>
      <c r="C565" s="23">
        <v>48</v>
      </c>
      <c r="D565" s="46" t="s">
        <v>91</v>
      </c>
      <c r="E565" s="7">
        <v>210000</v>
      </c>
      <c r="F565" s="18"/>
      <c r="H565" s="341"/>
      <c r="I565" s="341"/>
      <c r="J565" s="341"/>
      <c r="K565" s="341"/>
      <c r="L565" s="341"/>
      <c r="M565" s="182"/>
    </row>
    <row r="566" spans="1:13" ht="18" x14ac:dyDescent="0.25">
      <c r="A566" s="236">
        <v>2</v>
      </c>
      <c r="B566" s="68" t="s">
        <v>262</v>
      </c>
      <c r="C566" s="29">
        <v>4</v>
      </c>
      <c r="D566" s="49" t="s">
        <v>551</v>
      </c>
      <c r="E566" s="62">
        <f>SUM(E565:E565)</f>
        <v>210000</v>
      </c>
      <c r="F566" s="36"/>
      <c r="G566" s="45"/>
      <c r="H566" s="400">
        <f>SUM(H565:H565)</f>
        <v>0</v>
      </c>
      <c r="I566" s="400"/>
      <c r="J566" s="400"/>
      <c r="K566" s="400"/>
      <c r="L566" s="400"/>
      <c r="M566" s="426"/>
    </row>
    <row r="567" spans="1:13" ht="18" x14ac:dyDescent="0.2">
      <c r="A567" s="729">
        <v>3</v>
      </c>
      <c r="B567" s="733" t="s">
        <v>521</v>
      </c>
      <c r="C567" s="734"/>
      <c r="D567" s="735"/>
      <c r="E567" s="742">
        <f>SUM(E565)</f>
        <v>210000</v>
      </c>
      <c r="F567" s="36"/>
      <c r="G567" s="45"/>
      <c r="H567" s="741">
        <f>SUM(H565)</f>
        <v>0</v>
      </c>
      <c r="I567" s="475"/>
      <c r="J567" s="475"/>
      <c r="K567" s="475"/>
      <c r="L567" s="475"/>
      <c r="M567" s="426"/>
    </row>
    <row r="568" spans="1:13" ht="18" x14ac:dyDescent="0.2">
      <c r="A568" s="730"/>
      <c r="B568" s="736"/>
      <c r="C568" s="737"/>
      <c r="D568" s="738"/>
      <c r="E568" s="742"/>
      <c r="F568" s="18"/>
      <c r="H568" s="741"/>
      <c r="I568" s="475"/>
      <c r="J568" s="475"/>
      <c r="K568" s="475"/>
      <c r="L568" s="475"/>
      <c r="M568" s="426"/>
    </row>
    <row r="569" spans="1:13" ht="18" x14ac:dyDescent="0.25">
      <c r="A569" s="237"/>
      <c r="B569" s="67"/>
      <c r="C569" s="42"/>
      <c r="D569" s="43"/>
      <c r="E569" s="44"/>
      <c r="F569" s="18"/>
      <c r="H569" s="370"/>
      <c r="I569" s="370"/>
      <c r="J569" s="370"/>
      <c r="K569" s="370"/>
      <c r="L569" s="370"/>
    </row>
    <row r="570" spans="1:13" ht="18" x14ac:dyDescent="0.25">
      <c r="A570" s="237"/>
      <c r="B570" s="67"/>
      <c r="C570" s="42"/>
      <c r="D570" s="43"/>
      <c r="E570" s="44"/>
      <c r="F570" s="18"/>
      <c r="H570" s="370"/>
      <c r="I570" s="370"/>
      <c r="J570" s="370"/>
      <c r="K570" s="370"/>
      <c r="L570" s="370"/>
    </row>
    <row r="571" spans="1:13" ht="18" x14ac:dyDescent="0.25">
      <c r="A571" s="237"/>
      <c r="B571" s="67"/>
      <c r="C571" s="42"/>
      <c r="D571" s="19" t="s">
        <v>1058</v>
      </c>
      <c r="E571" s="44"/>
      <c r="F571" s="18"/>
      <c r="H571" s="370"/>
      <c r="I571" s="370"/>
      <c r="J571" s="370"/>
      <c r="K571" s="370"/>
      <c r="L571" s="370"/>
    </row>
    <row r="572" spans="1:13" ht="18" x14ac:dyDescent="0.25">
      <c r="A572" s="237"/>
      <c r="B572" s="67"/>
      <c r="C572" s="42"/>
      <c r="D572" s="19" t="s">
        <v>1059</v>
      </c>
      <c r="E572" s="44"/>
      <c r="F572" s="18"/>
      <c r="H572" s="370"/>
      <c r="I572" s="370"/>
      <c r="J572" s="370"/>
      <c r="K572" s="370"/>
      <c r="L572" s="370"/>
    </row>
    <row r="573" spans="1:13" ht="18" x14ac:dyDescent="0.25">
      <c r="A573" s="237"/>
      <c r="B573" s="67"/>
      <c r="C573" s="42"/>
      <c r="D573" s="19"/>
      <c r="E573" s="44"/>
      <c r="F573" s="18"/>
      <c r="H573" s="370"/>
      <c r="I573" s="370"/>
      <c r="J573" s="370"/>
      <c r="K573" s="370"/>
      <c r="L573" s="370"/>
    </row>
    <row r="574" spans="1:13" ht="18" x14ac:dyDescent="0.25">
      <c r="A574" s="729" t="s">
        <v>503</v>
      </c>
      <c r="B574" s="662" t="s">
        <v>1</v>
      </c>
      <c r="C574" s="662"/>
      <c r="D574" s="13" t="s">
        <v>266</v>
      </c>
      <c r="E574" s="24" t="s">
        <v>3</v>
      </c>
      <c r="F574" s="18">
        <v>511112</v>
      </c>
      <c r="H574" s="340" t="s">
        <v>3</v>
      </c>
      <c r="I574" s="340" t="s">
        <v>5</v>
      </c>
      <c r="J574" s="340" t="s">
        <v>6</v>
      </c>
      <c r="K574" s="340" t="s">
        <v>7</v>
      </c>
      <c r="L574" s="478" t="s">
        <v>8</v>
      </c>
      <c r="M574" s="608" t="s">
        <v>9</v>
      </c>
    </row>
    <row r="575" spans="1:13" ht="18" x14ac:dyDescent="0.25">
      <c r="A575" s="730"/>
      <c r="B575" s="662" t="s">
        <v>15</v>
      </c>
      <c r="C575" s="662"/>
      <c r="D575" s="13" t="s">
        <v>119</v>
      </c>
      <c r="E575" s="24" t="s">
        <v>604</v>
      </c>
      <c r="F575" s="18"/>
      <c r="H575" s="340" t="s">
        <v>873</v>
      </c>
      <c r="I575" s="340" t="s">
        <v>874</v>
      </c>
      <c r="J575" s="340" t="s">
        <v>875</v>
      </c>
      <c r="K575" s="340" t="s">
        <v>876</v>
      </c>
      <c r="L575" s="479" t="s">
        <v>877</v>
      </c>
      <c r="M575" s="613" t="s">
        <v>1093</v>
      </c>
    </row>
    <row r="576" spans="1:13" ht="18" x14ac:dyDescent="0.25">
      <c r="A576" s="582">
        <v>1</v>
      </c>
      <c r="B576" s="177" t="s">
        <v>262</v>
      </c>
      <c r="C576" s="583">
        <v>12</v>
      </c>
      <c r="D576" s="489" t="s">
        <v>1060</v>
      </c>
      <c r="E576" s="584"/>
      <c r="F576" s="585"/>
      <c r="G576" s="586"/>
      <c r="H576" s="415"/>
      <c r="I576" s="415"/>
      <c r="J576" s="415"/>
      <c r="K576" s="415"/>
      <c r="L576" s="415"/>
      <c r="M576" s="182"/>
    </row>
    <row r="577" spans="1:13" ht="18" x14ac:dyDescent="0.25">
      <c r="A577" s="582">
        <v>2</v>
      </c>
      <c r="B577" s="177" t="s">
        <v>262</v>
      </c>
      <c r="C577" s="583">
        <v>21</v>
      </c>
      <c r="D577" s="489" t="s">
        <v>1061</v>
      </c>
      <c r="E577" s="584"/>
      <c r="F577" s="585"/>
      <c r="G577" s="586"/>
      <c r="H577" s="415"/>
      <c r="I577" s="415"/>
      <c r="J577" s="415"/>
      <c r="K577" s="415"/>
      <c r="L577" s="415"/>
      <c r="M577" s="182"/>
    </row>
    <row r="578" spans="1:13" ht="18" x14ac:dyDescent="0.25">
      <c r="A578" s="582">
        <v>3</v>
      </c>
      <c r="B578" s="177" t="s">
        <v>262</v>
      </c>
      <c r="C578" s="583">
        <v>312</v>
      </c>
      <c r="D578" s="489" t="s">
        <v>1062</v>
      </c>
      <c r="E578" s="584"/>
      <c r="F578" s="585"/>
      <c r="G578" s="586"/>
      <c r="H578" s="415"/>
      <c r="I578" s="415">
        <f>J577:J578-H578</f>
        <v>23900</v>
      </c>
      <c r="J578" s="415">
        <v>23900</v>
      </c>
      <c r="K578" s="415"/>
      <c r="L578" s="415">
        <v>23900</v>
      </c>
      <c r="M578" s="182">
        <f t="shared" si="21"/>
        <v>1</v>
      </c>
    </row>
    <row r="579" spans="1:13" ht="18" x14ac:dyDescent="0.25">
      <c r="A579" s="582">
        <v>4</v>
      </c>
      <c r="B579" s="177" t="s">
        <v>262</v>
      </c>
      <c r="C579" s="583">
        <v>333</v>
      </c>
      <c r="D579" s="489" t="s">
        <v>1063</v>
      </c>
      <c r="E579" s="584"/>
      <c r="F579" s="585"/>
      <c r="G579" s="586"/>
      <c r="H579" s="415"/>
      <c r="I579" s="415">
        <f t="shared" ref="I579:I585" si="22">J578:J579-H579</f>
        <v>313181</v>
      </c>
      <c r="J579" s="415">
        <v>313181</v>
      </c>
      <c r="K579" s="587" t="s">
        <v>1064</v>
      </c>
      <c r="L579" s="415">
        <v>313181</v>
      </c>
      <c r="M579" s="182">
        <f t="shared" si="21"/>
        <v>1</v>
      </c>
    </row>
    <row r="580" spans="1:13" ht="18" x14ac:dyDescent="0.25">
      <c r="A580" s="582">
        <v>5</v>
      </c>
      <c r="B580" s="177" t="s">
        <v>262</v>
      </c>
      <c r="C580" s="583">
        <v>336</v>
      </c>
      <c r="D580" s="489" t="s">
        <v>1065</v>
      </c>
      <c r="E580" s="584"/>
      <c r="F580" s="585"/>
      <c r="G580" s="586"/>
      <c r="H580" s="415"/>
      <c r="I580" s="415">
        <f t="shared" si="22"/>
        <v>1475000</v>
      </c>
      <c r="J580" s="415">
        <v>1475000</v>
      </c>
      <c r="K580" s="587"/>
      <c r="L580" s="415">
        <v>1475000</v>
      </c>
      <c r="M580" s="182">
        <f t="shared" si="21"/>
        <v>1</v>
      </c>
    </row>
    <row r="581" spans="1:13" ht="18" x14ac:dyDescent="0.25">
      <c r="A581" s="582">
        <v>6</v>
      </c>
      <c r="B581" s="177" t="s">
        <v>262</v>
      </c>
      <c r="C581" s="177">
        <v>337</v>
      </c>
      <c r="D581" s="489" t="s">
        <v>1066</v>
      </c>
      <c r="E581" s="377"/>
      <c r="F581" s="18"/>
      <c r="H581" s="340"/>
      <c r="I581" s="415">
        <f t="shared" si="22"/>
        <v>6000</v>
      </c>
      <c r="J581" s="415">
        <v>6000</v>
      </c>
      <c r="K581" s="340"/>
      <c r="L581" s="340">
        <v>6000</v>
      </c>
      <c r="M581" s="182">
        <f t="shared" si="21"/>
        <v>1</v>
      </c>
    </row>
    <row r="582" spans="1:13" ht="18" x14ac:dyDescent="0.25">
      <c r="A582" s="582">
        <v>7</v>
      </c>
      <c r="B582" s="177" t="s">
        <v>262</v>
      </c>
      <c r="C582" s="177">
        <v>33</v>
      </c>
      <c r="D582" s="489" t="s">
        <v>973</v>
      </c>
      <c r="E582" s="377"/>
      <c r="F582" s="18"/>
      <c r="H582" s="340"/>
      <c r="I582" s="415">
        <f t="shared" si="22"/>
        <v>1794181</v>
      </c>
      <c r="J582" s="415">
        <f>SUM(J579:J581)</f>
        <v>1794181</v>
      </c>
      <c r="K582" s="340"/>
      <c r="L582" s="340">
        <f>SUM(L579:L581)</f>
        <v>1794181</v>
      </c>
      <c r="M582" s="182">
        <f t="shared" si="21"/>
        <v>1</v>
      </c>
    </row>
    <row r="583" spans="1:13" ht="18" x14ac:dyDescent="0.25">
      <c r="A583" s="582">
        <v>8</v>
      </c>
      <c r="B583" s="177" t="s">
        <v>262</v>
      </c>
      <c r="C583" s="177">
        <v>342</v>
      </c>
      <c r="D583" s="489" t="s">
        <v>1067</v>
      </c>
      <c r="E583" s="416"/>
      <c r="F583" s="416"/>
      <c r="G583" s="416"/>
      <c r="H583" s="490"/>
      <c r="I583" s="415">
        <f t="shared" si="22"/>
        <v>204710</v>
      </c>
      <c r="J583" s="415">
        <v>204710</v>
      </c>
      <c r="K583" s="341"/>
      <c r="L583" s="341">
        <v>204710</v>
      </c>
      <c r="M583" s="182">
        <f t="shared" si="21"/>
        <v>1</v>
      </c>
    </row>
    <row r="584" spans="1:13" ht="18" x14ac:dyDescent="0.25">
      <c r="A584" s="582">
        <v>9</v>
      </c>
      <c r="B584" s="177" t="s">
        <v>262</v>
      </c>
      <c r="C584" s="177">
        <v>355</v>
      </c>
      <c r="D584" s="489" t="s">
        <v>1068</v>
      </c>
      <c r="E584" s="416"/>
      <c r="F584" s="416"/>
      <c r="G584" s="416"/>
      <c r="H584" s="490"/>
      <c r="I584" s="415">
        <f t="shared" si="22"/>
        <v>350000</v>
      </c>
      <c r="J584" s="415">
        <v>350000</v>
      </c>
      <c r="K584" s="407"/>
      <c r="L584" s="341">
        <v>350000</v>
      </c>
      <c r="M584" s="182">
        <f t="shared" si="21"/>
        <v>1</v>
      </c>
    </row>
    <row r="585" spans="1:13" ht="18" x14ac:dyDescent="0.25">
      <c r="A585" s="582">
        <v>10</v>
      </c>
      <c r="B585" s="177" t="s">
        <v>262</v>
      </c>
      <c r="C585" s="177">
        <v>351</v>
      </c>
      <c r="D585" s="489" t="s">
        <v>1069</v>
      </c>
      <c r="E585" s="416"/>
      <c r="F585" s="416"/>
      <c r="G585" s="416"/>
      <c r="H585" s="490"/>
      <c r="I585" s="415">
        <f t="shared" si="22"/>
        <v>8073</v>
      </c>
      <c r="J585" s="415">
        <v>8073</v>
      </c>
      <c r="K585" s="407"/>
      <c r="L585" s="341">
        <v>8073</v>
      </c>
      <c r="M585" s="182">
        <f t="shared" si="21"/>
        <v>1</v>
      </c>
    </row>
    <row r="586" spans="1:13" ht="18" x14ac:dyDescent="0.25">
      <c r="A586" s="582">
        <v>11</v>
      </c>
      <c r="B586" s="177" t="s">
        <v>262</v>
      </c>
      <c r="C586" s="241">
        <v>3</v>
      </c>
      <c r="D586" s="487" t="s">
        <v>1070</v>
      </c>
      <c r="E586" s="240"/>
      <c r="F586" s="240"/>
      <c r="G586" s="240"/>
      <c r="H586" s="404"/>
      <c r="I586" s="588">
        <f>I582+I583+I585+I578+I584</f>
        <v>2380864</v>
      </c>
      <c r="J586" s="588">
        <f>J582+J583+J585+J578+J584</f>
        <v>2380864</v>
      </c>
      <c r="K586" s="425"/>
      <c r="L586" s="404">
        <f>L582+L583+L585+L578+L584</f>
        <v>2380864</v>
      </c>
      <c r="M586" s="426">
        <f t="shared" si="21"/>
        <v>1</v>
      </c>
    </row>
    <row r="587" spans="1:13" ht="18" x14ac:dyDescent="0.25">
      <c r="A587" s="582">
        <v>12</v>
      </c>
      <c r="B587" s="177" t="s">
        <v>262</v>
      </c>
      <c r="C587" s="241">
        <v>51</v>
      </c>
      <c r="D587" s="487" t="s">
        <v>779</v>
      </c>
      <c r="E587" s="240"/>
      <c r="F587" s="240"/>
      <c r="G587" s="240"/>
      <c r="H587" s="404"/>
      <c r="I587" s="404">
        <v>370000</v>
      </c>
      <c r="J587" s="573">
        <f>SUM(H587:I587)</f>
        <v>370000</v>
      </c>
      <c r="K587" s="425"/>
      <c r="L587" s="404"/>
      <c r="M587" s="426">
        <f t="shared" si="21"/>
        <v>0</v>
      </c>
    </row>
    <row r="588" spans="1:13" ht="18" x14ac:dyDescent="0.25">
      <c r="A588" s="582">
        <v>13</v>
      </c>
      <c r="B588" s="177" t="s">
        <v>262</v>
      </c>
      <c r="C588" s="491">
        <v>63</v>
      </c>
      <c r="D588" s="589" t="s">
        <v>1071</v>
      </c>
      <c r="E588" s="416"/>
      <c r="F588" s="416"/>
      <c r="G588" s="416"/>
      <c r="H588" s="490"/>
      <c r="I588" s="415">
        <f>J588:J588-H588</f>
        <v>111960</v>
      </c>
      <c r="J588" s="590">
        <v>111960</v>
      </c>
      <c r="K588" s="423"/>
      <c r="L588" s="490">
        <v>111960</v>
      </c>
      <c r="M588" s="182">
        <f t="shared" si="21"/>
        <v>1</v>
      </c>
    </row>
    <row r="589" spans="1:13" ht="18" x14ac:dyDescent="0.25">
      <c r="A589" s="582">
        <v>14</v>
      </c>
      <c r="B589" s="177" t="s">
        <v>262</v>
      </c>
      <c r="C589" s="177">
        <v>64</v>
      </c>
      <c r="D589" s="489" t="s">
        <v>1072</v>
      </c>
      <c r="E589" s="416"/>
      <c r="F589" s="416"/>
      <c r="G589" s="416"/>
      <c r="H589" s="490"/>
      <c r="I589" s="415">
        <f>J588:J589-H589</f>
        <v>1361202</v>
      </c>
      <c r="J589" s="591">
        <v>1361202</v>
      </c>
      <c r="K589" s="407"/>
      <c r="L589" s="341">
        <v>1361202</v>
      </c>
      <c r="M589" s="182">
        <f t="shared" si="21"/>
        <v>1</v>
      </c>
    </row>
    <row r="590" spans="1:13" ht="18" x14ac:dyDescent="0.25">
      <c r="A590" s="582">
        <v>15</v>
      </c>
      <c r="B590" s="177" t="s">
        <v>262</v>
      </c>
      <c r="C590" s="177">
        <v>67</v>
      </c>
      <c r="D590" s="489" t="s">
        <v>567</v>
      </c>
      <c r="E590" s="416"/>
      <c r="F590" s="416"/>
      <c r="G590" s="416"/>
      <c r="H590" s="490"/>
      <c r="I590" s="415">
        <f>J589:J590-H590</f>
        <v>397754</v>
      </c>
      <c r="J590" s="591">
        <v>397754</v>
      </c>
      <c r="K590" s="407"/>
      <c r="L590" s="341">
        <v>397754</v>
      </c>
      <c r="M590" s="182">
        <f t="shared" si="21"/>
        <v>1</v>
      </c>
    </row>
    <row r="591" spans="1:13" ht="18" x14ac:dyDescent="0.25">
      <c r="A591" s="582">
        <v>16</v>
      </c>
      <c r="B591" s="177" t="s">
        <v>262</v>
      </c>
      <c r="C591" s="241">
        <v>6</v>
      </c>
      <c r="D591" s="487" t="s">
        <v>546</v>
      </c>
      <c r="E591" s="240"/>
      <c r="F591" s="240"/>
      <c r="G591" s="240"/>
      <c r="H591" s="404"/>
      <c r="I591" s="404">
        <f>SUM(I588:I590)</f>
        <v>1870916</v>
      </c>
      <c r="J591" s="573">
        <f>SUM(J588:J590)</f>
        <v>1870916</v>
      </c>
      <c r="K591" s="425"/>
      <c r="L591" s="404">
        <f>SUM(L588:L590)</f>
        <v>1870916</v>
      </c>
      <c r="M591" s="426">
        <f t="shared" si="21"/>
        <v>1</v>
      </c>
    </row>
    <row r="592" spans="1:13" ht="18" x14ac:dyDescent="0.25">
      <c r="A592" s="582">
        <v>17</v>
      </c>
      <c r="B592" s="177" t="s">
        <v>262</v>
      </c>
      <c r="C592" s="177">
        <v>71</v>
      </c>
      <c r="D592" s="178" t="s">
        <v>1073</v>
      </c>
      <c r="E592" s="416"/>
      <c r="F592" s="416"/>
      <c r="G592" s="416"/>
      <c r="H592" s="490"/>
      <c r="I592" s="415">
        <f>J591:J592-H592</f>
        <v>34566657</v>
      </c>
      <c r="J592" s="590">
        <v>34566657</v>
      </c>
      <c r="K592" s="423"/>
      <c r="L592" s="490">
        <v>34566657</v>
      </c>
      <c r="M592" s="182">
        <f t="shared" si="21"/>
        <v>1</v>
      </c>
    </row>
    <row r="593" spans="1:17" ht="18" x14ac:dyDescent="0.25">
      <c r="A593" s="582">
        <v>18</v>
      </c>
      <c r="B593" s="177" t="s">
        <v>262</v>
      </c>
      <c r="C593" s="177">
        <v>76</v>
      </c>
      <c r="D593" s="178" t="s">
        <v>568</v>
      </c>
      <c r="E593" s="416"/>
      <c r="F593" s="416"/>
      <c r="G593" s="416"/>
      <c r="H593" s="490"/>
      <c r="I593" s="415">
        <f>J592:J593-H593</f>
        <v>8954997</v>
      </c>
      <c r="J593" s="590">
        <v>8954997</v>
      </c>
      <c r="K593" s="423"/>
      <c r="L593" s="490">
        <v>8954997</v>
      </c>
      <c r="M593" s="182">
        <f t="shared" si="21"/>
        <v>1</v>
      </c>
    </row>
    <row r="594" spans="1:17" ht="18" x14ac:dyDescent="0.25">
      <c r="A594" s="582">
        <v>19</v>
      </c>
      <c r="B594" s="177" t="s">
        <v>262</v>
      </c>
      <c r="C594" s="241">
        <v>7</v>
      </c>
      <c r="D594" s="242" t="s">
        <v>904</v>
      </c>
      <c r="E594" s="240"/>
      <c r="F594" s="240"/>
      <c r="G594" s="240"/>
      <c r="H594" s="404"/>
      <c r="I594" s="404">
        <f>SUM(I592:I593)</f>
        <v>43521654</v>
      </c>
      <c r="J594" s="573">
        <f>SUM(H594:I594)</f>
        <v>43521654</v>
      </c>
      <c r="K594" s="475"/>
      <c r="L594" s="475">
        <f>SUM(L592:L593)</f>
        <v>43521654</v>
      </c>
      <c r="M594" s="426">
        <f t="shared" si="21"/>
        <v>1</v>
      </c>
    </row>
    <row r="595" spans="1:17" ht="18" x14ac:dyDescent="0.2">
      <c r="A595" s="236">
        <v>20</v>
      </c>
      <c r="B595" s="592" t="s">
        <v>262</v>
      </c>
      <c r="C595" s="592">
        <v>6</v>
      </c>
      <c r="D595" s="592" t="s">
        <v>920</v>
      </c>
      <c r="E595" s="592"/>
      <c r="F595" s="592"/>
      <c r="G595" s="592"/>
      <c r="H595" s="593"/>
      <c r="I595" s="594">
        <f>I586+I587+I591+I594</f>
        <v>48143434</v>
      </c>
      <c r="J595" s="594">
        <f>J586+J594+J591+J587</f>
        <v>48143434</v>
      </c>
      <c r="K595" s="475"/>
      <c r="L595" s="593">
        <f>L586+L594+L591</f>
        <v>47773434</v>
      </c>
      <c r="M595" s="426">
        <f t="shared" si="21"/>
        <v>0.99231463214692994</v>
      </c>
    </row>
    <row r="596" spans="1:17" ht="18" x14ac:dyDescent="0.25">
      <c r="A596" s="237"/>
      <c r="B596" s="67"/>
      <c r="C596" s="42"/>
      <c r="D596" s="43"/>
      <c r="E596" s="44"/>
      <c r="F596" s="18"/>
      <c r="H596" s="370"/>
      <c r="I596" s="370" t="s">
        <v>1074</v>
      </c>
      <c r="J596" s="370"/>
      <c r="K596" s="370"/>
      <c r="L596" s="370"/>
    </row>
    <row r="597" spans="1:17" ht="18" x14ac:dyDescent="0.25">
      <c r="A597" s="237"/>
      <c r="B597" s="67"/>
      <c r="C597" s="18"/>
      <c r="D597" s="19" t="s">
        <v>73</v>
      </c>
      <c r="E597" s="21"/>
      <c r="F597" s="18"/>
      <c r="H597" s="371"/>
      <c r="I597" s="371"/>
      <c r="J597" s="371"/>
      <c r="K597" s="371"/>
      <c r="L597" s="371"/>
    </row>
    <row r="598" spans="1:17" ht="18" x14ac:dyDescent="0.25">
      <c r="A598" s="237"/>
      <c r="B598" s="67"/>
      <c r="C598" s="18"/>
      <c r="D598" s="19" t="s">
        <v>616</v>
      </c>
      <c r="E598" s="21"/>
      <c r="F598" s="18"/>
      <c r="H598" s="371"/>
      <c r="I598" s="371"/>
      <c r="J598" s="371"/>
      <c r="K598" s="371"/>
      <c r="L598" s="371"/>
    </row>
    <row r="599" spans="1:17" ht="18" x14ac:dyDescent="0.25">
      <c r="A599" s="237"/>
      <c r="B599" s="67"/>
      <c r="C599" s="18"/>
      <c r="D599" s="19"/>
      <c r="E599" s="22"/>
      <c r="F599" s="18"/>
      <c r="H599" s="373"/>
      <c r="I599" s="373"/>
      <c r="J599" s="373"/>
      <c r="K599" s="373"/>
      <c r="L599" s="373"/>
    </row>
    <row r="600" spans="1:17" ht="18" x14ac:dyDescent="0.25">
      <c r="A600" s="729" t="s">
        <v>503</v>
      </c>
      <c r="B600" s="662" t="s">
        <v>1</v>
      </c>
      <c r="C600" s="662"/>
      <c r="D600" s="13" t="s">
        <v>266</v>
      </c>
      <c r="E600" s="24" t="s">
        <v>3</v>
      </c>
      <c r="F600" s="18">
        <v>511112</v>
      </c>
      <c r="H600" s="340" t="s">
        <v>3</v>
      </c>
      <c r="I600" s="340" t="s">
        <v>5</v>
      </c>
      <c r="J600" s="340" t="s">
        <v>6</v>
      </c>
      <c r="K600" s="340" t="s">
        <v>7</v>
      </c>
      <c r="L600" s="478" t="s">
        <v>8</v>
      </c>
      <c r="M600" s="608" t="s">
        <v>9</v>
      </c>
    </row>
    <row r="601" spans="1:17" ht="18" x14ac:dyDescent="0.25">
      <c r="A601" s="730"/>
      <c r="B601" s="662" t="s">
        <v>15</v>
      </c>
      <c r="C601" s="662"/>
      <c r="D601" s="13" t="s">
        <v>119</v>
      </c>
      <c r="E601" s="24" t="s">
        <v>604</v>
      </c>
      <c r="F601" s="18"/>
      <c r="H601" s="340" t="s">
        <v>873</v>
      </c>
      <c r="I601" s="340" t="s">
        <v>874</v>
      </c>
      <c r="J601" s="340" t="s">
        <v>875</v>
      </c>
      <c r="K601" s="340" t="s">
        <v>876</v>
      </c>
      <c r="L601" s="479" t="s">
        <v>877</v>
      </c>
      <c r="M601" s="609" t="s">
        <v>1093</v>
      </c>
    </row>
    <row r="602" spans="1:17" ht="25.5" x14ac:dyDescent="0.2">
      <c r="A602" s="236">
        <v>1</v>
      </c>
      <c r="B602" s="68" t="s">
        <v>262</v>
      </c>
      <c r="C602" s="23">
        <v>506</v>
      </c>
      <c r="D602" s="254" t="s">
        <v>617</v>
      </c>
      <c r="E602" s="18"/>
      <c r="F602" s="18"/>
      <c r="G602" s="18"/>
      <c r="H602" s="418">
        <v>525884</v>
      </c>
      <c r="I602" s="418">
        <f>J602-H602</f>
        <v>158765</v>
      </c>
      <c r="J602" s="418">
        <v>684649</v>
      </c>
      <c r="K602" s="595" t="s">
        <v>1075</v>
      </c>
      <c r="L602" s="418">
        <v>684649</v>
      </c>
      <c r="M602" s="614">
        <f t="shared" si="21"/>
        <v>1</v>
      </c>
    </row>
    <row r="603" spans="1:17" ht="18" x14ac:dyDescent="0.25">
      <c r="A603" s="236">
        <v>2</v>
      </c>
      <c r="B603" s="68" t="s">
        <v>262</v>
      </c>
      <c r="C603" s="29">
        <v>5</v>
      </c>
      <c r="D603" s="49" t="s">
        <v>520</v>
      </c>
      <c r="E603" s="62">
        <f>SUM(E636)</f>
        <v>878477</v>
      </c>
      <c r="F603" s="18"/>
      <c r="H603" s="400">
        <f>SUM(H602)</f>
        <v>525884</v>
      </c>
      <c r="I603" s="400">
        <f>SUM(I602)</f>
        <v>158765</v>
      </c>
      <c r="J603" s="400">
        <f>SUM(H603:I603)</f>
        <v>684649</v>
      </c>
      <c r="K603" s="400"/>
      <c r="L603" s="400">
        <f>SUM(L602)</f>
        <v>684649</v>
      </c>
      <c r="M603" s="426">
        <f t="shared" si="21"/>
        <v>1</v>
      </c>
    </row>
    <row r="604" spans="1:17" ht="18" x14ac:dyDescent="0.2">
      <c r="A604" s="729">
        <v>3</v>
      </c>
      <c r="B604" s="733" t="s">
        <v>521</v>
      </c>
      <c r="C604" s="734"/>
      <c r="D604" s="735"/>
      <c r="E604" s="739">
        <f>SUM(E636:E636)</f>
        <v>878477</v>
      </c>
      <c r="F604" s="18"/>
      <c r="H604" s="723">
        <f>H603</f>
        <v>525884</v>
      </c>
      <c r="I604" s="723">
        <f>I603</f>
        <v>158765</v>
      </c>
      <c r="J604" s="723">
        <f>J603</f>
        <v>684649</v>
      </c>
      <c r="K604" s="468"/>
      <c r="L604" s="723">
        <f>L603</f>
        <v>684649</v>
      </c>
      <c r="M604" s="716">
        <f t="shared" si="21"/>
        <v>1</v>
      </c>
    </row>
    <row r="605" spans="1:17" ht="18" x14ac:dyDescent="0.2">
      <c r="A605" s="730"/>
      <c r="B605" s="736"/>
      <c r="C605" s="737"/>
      <c r="D605" s="738"/>
      <c r="E605" s="740"/>
      <c r="F605" s="18"/>
      <c r="H605" s="724"/>
      <c r="I605" s="724"/>
      <c r="J605" s="724"/>
      <c r="K605" s="469"/>
      <c r="L605" s="724"/>
      <c r="M605" s="717"/>
    </row>
    <row r="606" spans="1:17" ht="18" x14ac:dyDescent="0.2">
      <c r="A606" s="237"/>
      <c r="B606" s="67"/>
      <c r="C606" s="42"/>
      <c r="D606" s="43"/>
      <c r="E606" s="51"/>
      <c r="F606" s="18"/>
      <c r="H606" s="375"/>
      <c r="I606" s="375"/>
      <c r="J606" s="375"/>
      <c r="K606" s="375"/>
      <c r="L606" s="375"/>
    </row>
    <row r="607" spans="1:17" ht="18" x14ac:dyDescent="0.2">
      <c r="A607" s="237"/>
      <c r="B607" s="67"/>
      <c r="C607" s="42"/>
      <c r="D607" s="43"/>
      <c r="E607" s="51"/>
      <c r="F607" s="18"/>
      <c r="H607" s="375"/>
      <c r="I607" s="375"/>
      <c r="J607" s="375"/>
      <c r="K607" s="375"/>
      <c r="L607" s="375"/>
      <c r="Q607" s="247"/>
    </row>
    <row r="608" spans="1:17" ht="18" x14ac:dyDescent="0.25">
      <c r="A608" s="237"/>
      <c r="B608" s="67"/>
      <c r="C608" s="18"/>
      <c r="D608" s="19" t="s">
        <v>80</v>
      </c>
      <c r="E608" s="21"/>
      <c r="F608" s="36"/>
      <c r="G608" s="45"/>
      <c r="H608" s="371"/>
      <c r="I608" s="371"/>
      <c r="J608" s="371"/>
      <c r="K608" s="371"/>
      <c r="L608" s="371"/>
    </row>
    <row r="609" spans="1:13" ht="18" x14ac:dyDescent="0.25">
      <c r="A609" s="157"/>
      <c r="B609" s="67"/>
      <c r="C609" s="18"/>
      <c r="D609" s="19" t="s">
        <v>81</v>
      </c>
      <c r="E609" s="21"/>
      <c r="F609" s="18"/>
      <c r="H609" s="371"/>
      <c r="I609" s="371"/>
      <c r="J609" s="371"/>
      <c r="K609" s="371"/>
      <c r="L609" s="371"/>
    </row>
    <row r="610" spans="1:13" ht="18" x14ac:dyDescent="0.25">
      <c r="A610" s="237"/>
      <c r="B610" s="67"/>
      <c r="C610" s="18"/>
      <c r="D610" s="19"/>
      <c r="E610" s="22"/>
      <c r="F610" s="18"/>
      <c r="G610" s="18"/>
      <c r="H610" s="373"/>
      <c r="I610" s="373"/>
      <c r="J610" s="373"/>
      <c r="K610" s="373"/>
      <c r="L610" s="373"/>
    </row>
    <row r="611" spans="1:13" ht="18" x14ac:dyDescent="0.25">
      <c r="A611" s="729" t="s">
        <v>503</v>
      </c>
      <c r="B611" s="662" t="s">
        <v>1</v>
      </c>
      <c r="C611" s="662"/>
      <c r="D611" s="13" t="s">
        <v>266</v>
      </c>
      <c r="E611" s="24" t="s">
        <v>3</v>
      </c>
      <c r="F611" s="18">
        <v>511112</v>
      </c>
      <c r="H611" s="340" t="s">
        <v>3</v>
      </c>
      <c r="I611" s="340" t="s">
        <v>5</v>
      </c>
      <c r="J611" s="340" t="s">
        <v>6</v>
      </c>
      <c r="K611" s="340" t="s">
        <v>7</v>
      </c>
      <c r="L611" s="572"/>
      <c r="M611" s="608" t="s">
        <v>9</v>
      </c>
    </row>
    <row r="612" spans="1:13" ht="18" x14ac:dyDescent="0.25">
      <c r="A612" s="730"/>
      <c r="B612" s="662" t="s">
        <v>15</v>
      </c>
      <c r="C612" s="662"/>
      <c r="D612" s="13" t="s">
        <v>119</v>
      </c>
      <c r="E612" s="24" t="s">
        <v>604</v>
      </c>
      <c r="F612" s="18"/>
      <c r="H612" s="340" t="s">
        <v>873</v>
      </c>
      <c r="I612" s="340" t="s">
        <v>874</v>
      </c>
      <c r="J612" s="340" t="s">
        <v>875</v>
      </c>
      <c r="K612" s="340" t="s">
        <v>876</v>
      </c>
      <c r="L612" s="340"/>
      <c r="M612" s="609" t="s">
        <v>1093</v>
      </c>
    </row>
    <row r="613" spans="1:13" ht="18" x14ac:dyDescent="0.25">
      <c r="A613" s="236">
        <v>1</v>
      </c>
      <c r="B613" s="68" t="s">
        <v>262</v>
      </c>
      <c r="C613" s="23">
        <v>42</v>
      </c>
      <c r="D613" s="46" t="s">
        <v>82</v>
      </c>
      <c r="E613" s="7">
        <v>225720</v>
      </c>
      <c r="F613" s="18"/>
      <c r="H613" s="341">
        <v>325920</v>
      </c>
      <c r="I613" s="341">
        <v>-297705</v>
      </c>
      <c r="J613" s="341">
        <v>28215</v>
      </c>
      <c r="K613" s="10" t="s">
        <v>1076</v>
      </c>
      <c r="L613" s="341">
        <v>28215</v>
      </c>
      <c r="M613" s="182">
        <f>L613/J613</f>
        <v>1</v>
      </c>
    </row>
    <row r="614" spans="1:13" ht="18" x14ac:dyDescent="0.25">
      <c r="A614" s="236">
        <v>2</v>
      </c>
      <c r="B614" s="68" t="s">
        <v>262</v>
      </c>
      <c r="C614" s="29">
        <v>4</v>
      </c>
      <c r="D614" s="49" t="s">
        <v>551</v>
      </c>
      <c r="E614" s="62">
        <f>SUM(E613)</f>
        <v>225720</v>
      </c>
      <c r="F614" s="18"/>
      <c r="H614" s="400">
        <f>SUM(H613:H613)</f>
        <v>325920</v>
      </c>
      <c r="I614" s="400">
        <f>SUM(I613)</f>
        <v>-297705</v>
      </c>
      <c r="J614" s="400">
        <f>SUM(J613)</f>
        <v>28215</v>
      </c>
      <c r="K614" s="400"/>
      <c r="L614" s="400">
        <f>SUM(L613)</f>
        <v>28215</v>
      </c>
      <c r="M614" s="426">
        <f>L614/J614</f>
        <v>1</v>
      </c>
    </row>
    <row r="615" spans="1:13" ht="18" x14ac:dyDescent="0.2">
      <c r="A615" s="729">
        <v>3</v>
      </c>
      <c r="B615" s="733" t="s">
        <v>521</v>
      </c>
      <c r="C615" s="734"/>
      <c r="D615" s="735"/>
      <c r="E615" s="742">
        <f>SUM(E614)</f>
        <v>225720</v>
      </c>
      <c r="F615" s="18"/>
      <c r="H615" s="741">
        <f>SUM(H614)</f>
        <v>325920</v>
      </c>
      <c r="I615" s="741">
        <f>SUM(I614)</f>
        <v>-297705</v>
      </c>
      <c r="J615" s="741">
        <f>SUM(J614)</f>
        <v>28215</v>
      </c>
      <c r="K615" s="468"/>
      <c r="L615" s="741">
        <f>SUM(L614)</f>
        <v>28215</v>
      </c>
      <c r="M615" s="716">
        <f>L615/J615</f>
        <v>1</v>
      </c>
    </row>
    <row r="616" spans="1:13" ht="18" x14ac:dyDescent="0.2">
      <c r="A616" s="730"/>
      <c r="B616" s="736"/>
      <c r="C616" s="737"/>
      <c r="D616" s="738"/>
      <c r="E616" s="742"/>
      <c r="F616" s="18"/>
      <c r="H616" s="741"/>
      <c r="I616" s="741"/>
      <c r="J616" s="741"/>
      <c r="K616" s="469"/>
      <c r="L616" s="741"/>
      <c r="M616" s="717"/>
    </row>
    <row r="617" spans="1:13" ht="18" x14ac:dyDescent="0.2">
      <c r="A617" s="237"/>
      <c r="B617" s="67"/>
      <c r="C617" s="42"/>
      <c r="D617" s="43"/>
      <c r="E617" s="51"/>
      <c r="F617" s="36"/>
      <c r="G617" s="45"/>
      <c r="H617" s="375"/>
      <c r="I617" s="375"/>
      <c r="J617" s="375"/>
      <c r="K617" s="375"/>
      <c r="L617" s="375"/>
    </row>
    <row r="618" spans="1:13" ht="18" x14ac:dyDescent="0.25">
      <c r="A618" s="157"/>
      <c r="B618" s="67"/>
      <c r="C618" s="18"/>
      <c r="D618" s="19" t="s">
        <v>83</v>
      </c>
      <c r="E618" s="21"/>
      <c r="F618" s="18"/>
      <c r="H618" s="371"/>
      <c r="I618" s="371"/>
      <c r="J618" s="371"/>
      <c r="K618" s="371"/>
      <c r="L618" s="371"/>
    </row>
    <row r="619" spans="1:13" ht="18" x14ac:dyDescent="0.25">
      <c r="A619" s="237"/>
      <c r="B619" s="67"/>
      <c r="C619" s="18"/>
      <c r="D619" s="19" t="s">
        <v>84</v>
      </c>
      <c r="E619" s="21"/>
      <c r="F619" s="18"/>
      <c r="H619" s="371"/>
      <c r="I619" s="371"/>
      <c r="J619" s="371"/>
      <c r="K619" s="371"/>
      <c r="L619" s="371"/>
    </row>
    <row r="620" spans="1:13" ht="18" x14ac:dyDescent="0.25">
      <c r="A620" s="237"/>
      <c r="B620" s="67"/>
      <c r="C620" s="18"/>
      <c r="D620" s="19"/>
      <c r="E620" s="22"/>
      <c r="F620" s="18"/>
      <c r="H620" s="373"/>
      <c r="I620" s="373"/>
      <c r="J620" s="373"/>
      <c r="K620" s="373"/>
      <c r="L620" s="373"/>
    </row>
    <row r="621" spans="1:13" ht="18" x14ac:dyDescent="0.25">
      <c r="A621" s="729" t="s">
        <v>503</v>
      </c>
      <c r="B621" s="662" t="s">
        <v>1</v>
      </c>
      <c r="C621" s="662"/>
      <c r="D621" s="13" t="s">
        <v>266</v>
      </c>
      <c r="E621" s="24" t="s">
        <v>3</v>
      </c>
      <c r="F621" s="18">
        <v>511112</v>
      </c>
      <c r="H621" s="340" t="s">
        <v>3</v>
      </c>
      <c r="I621" s="340" t="s">
        <v>5</v>
      </c>
      <c r="J621" s="340" t="s">
        <v>6</v>
      </c>
      <c r="K621" s="340" t="s">
        <v>7</v>
      </c>
      <c r="L621" s="478" t="s">
        <v>8</v>
      </c>
      <c r="M621" s="608" t="s">
        <v>9</v>
      </c>
    </row>
    <row r="622" spans="1:13" ht="18" x14ac:dyDescent="0.25">
      <c r="A622" s="730"/>
      <c r="B622" s="662" t="s">
        <v>15</v>
      </c>
      <c r="C622" s="662"/>
      <c r="D622" s="13" t="s">
        <v>119</v>
      </c>
      <c r="E622" s="24" t="s">
        <v>604</v>
      </c>
      <c r="F622" s="18"/>
      <c r="H622" s="340" t="s">
        <v>873</v>
      </c>
      <c r="I622" s="340" t="s">
        <v>874</v>
      </c>
      <c r="J622" s="340" t="s">
        <v>875</v>
      </c>
      <c r="K622" s="340" t="s">
        <v>876</v>
      </c>
      <c r="L622" s="479" t="s">
        <v>877</v>
      </c>
      <c r="M622" s="613" t="s">
        <v>1093</v>
      </c>
    </row>
    <row r="623" spans="1:13" ht="18" x14ac:dyDescent="0.25">
      <c r="A623" s="173"/>
      <c r="B623" s="23" t="s">
        <v>262</v>
      </c>
      <c r="C623" s="23">
        <v>42</v>
      </c>
      <c r="D623" s="517" t="s">
        <v>1077</v>
      </c>
      <c r="E623" s="24"/>
      <c r="F623" s="18"/>
      <c r="H623" s="340"/>
      <c r="I623" s="340"/>
      <c r="J623" s="340"/>
      <c r="K623" s="340"/>
      <c r="L623" s="340"/>
      <c r="M623" s="182"/>
    </row>
    <row r="624" spans="1:13" ht="18" x14ac:dyDescent="0.25">
      <c r="A624" s="236">
        <v>1</v>
      </c>
      <c r="B624" s="68" t="s">
        <v>262</v>
      </c>
      <c r="C624" s="23">
        <v>45</v>
      </c>
      <c r="D624" s="46" t="s">
        <v>85</v>
      </c>
      <c r="E624" s="7">
        <v>2000000</v>
      </c>
      <c r="F624" s="18"/>
      <c r="H624" s="341"/>
      <c r="I624" s="341"/>
      <c r="J624" s="341"/>
      <c r="K624" s="341"/>
      <c r="L624" s="341"/>
      <c r="M624" s="182"/>
    </row>
    <row r="625" spans="1:13" ht="18" x14ac:dyDescent="0.25">
      <c r="A625" s="236">
        <v>2</v>
      </c>
      <c r="B625" s="68" t="s">
        <v>262</v>
      </c>
      <c r="C625" s="23">
        <v>45</v>
      </c>
      <c r="D625" s="46" t="s">
        <v>86</v>
      </c>
      <c r="E625" s="7">
        <v>300000</v>
      </c>
      <c r="F625" s="18"/>
      <c r="H625" s="341"/>
      <c r="I625" s="341"/>
      <c r="J625" s="341"/>
      <c r="K625" s="341"/>
      <c r="L625" s="341"/>
      <c r="M625" s="182"/>
    </row>
    <row r="626" spans="1:13" ht="18" x14ac:dyDescent="0.25">
      <c r="A626" s="236">
        <v>3</v>
      </c>
      <c r="B626" s="68" t="s">
        <v>262</v>
      </c>
      <c r="C626" s="29">
        <v>4</v>
      </c>
      <c r="D626" s="49" t="s">
        <v>563</v>
      </c>
      <c r="E626" s="62">
        <f>SUM(E624:E625)</f>
        <v>2300000</v>
      </c>
      <c r="F626" s="18"/>
      <c r="H626" s="400">
        <f>SUM(H624:H625)</f>
        <v>0</v>
      </c>
      <c r="I626" s="400"/>
      <c r="J626" s="400"/>
      <c r="K626" s="400"/>
      <c r="L626" s="400"/>
      <c r="M626" s="426"/>
    </row>
    <row r="627" spans="1:13" ht="18" x14ac:dyDescent="0.2">
      <c r="A627" s="729">
        <v>4</v>
      </c>
      <c r="B627" s="733" t="s">
        <v>564</v>
      </c>
      <c r="C627" s="734"/>
      <c r="D627" s="735"/>
      <c r="E627" s="742">
        <f>SUM(E624:E625)</f>
        <v>2300000</v>
      </c>
      <c r="F627" s="18"/>
      <c r="H627" s="723">
        <f>SUM(H626)</f>
        <v>0</v>
      </c>
      <c r="I627" s="475"/>
      <c r="J627" s="475"/>
      <c r="K627" s="475"/>
      <c r="L627" s="475"/>
      <c r="M627" s="426"/>
    </row>
    <row r="628" spans="1:13" ht="18" x14ac:dyDescent="0.2">
      <c r="A628" s="730"/>
      <c r="B628" s="736"/>
      <c r="C628" s="737"/>
      <c r="D628" s="738"/>
      <c r="E628" s="742"/>
      <c r="F628" s="18"/>
      <c r="H628" s="724"/>
      <c r="I628" s="475"/>
      <c r="J628" s="475"/>
      <c r="K628" s="475"/>
      <c r="L628" s="475"/>
      <c r="M628" s="426"/>
    </row>
    <row r="629" spans="1:13" ht="18" x14ac:dyDescent="0.25">
      <c r="A629" s="237"/>
      <c r="B629" s="67"/>
      <c r="C629" s="18"/>
      <c r="E629" s="63"/>
      <c r="F629" s="18"/>
      <c r="H629" s="406"/>
      <c r="I629" s="406"/>
      <c r="J629" s="406"/>
      <c r="K629" s="406"/>
      <c r="L629" s="406"/>
    </row>
    <row r="630" spans="1:13" ht="18" x14ac:dyDescent="0.25">
      <c r="A630" s="237"/>
      <c r="B630" s="67"/>
      <c r="C630" s="18"/>
      <c r="D630" s="19" t="s">
        <v>74</v>
      </c>
      <c r="E630" s="21"/>
      <c r="F630" s="18"/>
      <c r="H630" s="371"/>
      <c r="I630" s="371"/>
      <c r="J630" s="371"/>
      <c r="K630" s="371"/>
      <c r="L630" s="371"/>
    </row>
    <row r="631" spans="1:13" ht="18" x14ac:dyDescent="0.25">
      <c r="A631" s="237"/>
      <c r="B631" s="67"/>
      <c r="C631" s="18"/>
      <c r="D631" s="19" t="s">
        <v>565</v>
      </c>
      <c r="E631" s="21"/>
      <c r="F631" s="18"/>
      <c r="H631" s="371"/>
      <c r="I631" s="371"/>
      <c r="J631" s="371"/>
      <c r="K631" s="371"/>
      <c r="L631" s="371"/>
    </row>
    <row r="632" spans="1:13" ht="18" x14ac:dyDescent="0.25">
      <c r="A632" s="237"/>
      <c r="B632" s="67"/>
      <c r="C632" s="18"/>
      <c r="D632" s="19"/>
      <c r="E632" s="22"/>
      <c r="F632" s="18"/>
      <c r="H632" s="373"/>
      <c r="I632" s="373"/>
      <c r="J632" s="373"/>
      <c r="K632" s="373"/>
      <c r="L632" s="373"/>
    </row>
    <row r="633" spans="1:13" ht="18" x14ac:dyDescent="0.25">
      <c r="A633" s="729" t="s">
        <v>503</v>
      </c>
      <c r="B633" s="662" t="s">
        <v>1</v>
      </c>
      <c r="C633" s="662"/>
      <c r="D633" s="13" t="s">
        <v>266</v>
      </c>
      <c r="E633" s="24" t="s">
        <v>3</v>
      </c>
      <c r="F633" s="18">
        <v>511112</v>
      </c>
      <c r="H633" s="340" t="s">
        <v>3</v>
      </c>
      <c r="I633" s="340" t="s">
        <v>5</v>
      </c>
      <c r="J633" s="340" t="s">
        <v>6</v>
      </c>
      <c r="K633" s="340" t="s">
        <v>7</v>
      </c>
      <c r="L633" s="478" t="s">
        <v>8</v>
      </c>
      <c r="M633" s="608" t="s">
        <v>9</v>
      </c>
    </row>
    <row r="634" spans="1:13" ht="18" x14ac:dyDescent="0.25">
      <c r="A634" s="730"/>
      <c r="B634" s="662" t="s">
        <v>15</v>
      </c>
      <c r="C634" s="662"/>
      <c r="D634" s="13" t="s">
        <v>119</v>
      </c>
      <c r="E634" s="24" t="s">
        <v>604</v>
      </c>
      <c r="F634" s="18"/>
      <c r="H634" s="340" t="s">
        <v>873</v>
      </c>
      <c r="I634" s="340" t="s">
        <v>874</v>
      </c>
      <c r="J634" s="340" t="s">
        <v>875</v>
      </c>
      <c r="K634" s="340" t="s">
        <v>876</v>
      </c>
      <c r="L634" s="479" t="s">
        <v>877</v>
      </c>
      <c r="M634" s="613" t="s">
        <v>1093</v>
      </c>
    </row>
    <row r="635" spans="1:13" ht="18" x14ac:dyDescent="0.25">
      <c r="A635" s="173">
        <v>1</v>
      </c>
      <c r="B635" s="23"/>
      <c r="C635" s="23">
        <v>332</v>
      </c>
      <c r="D635" s="32" t="s">
        <v>36</v>
      </c>
      <c r="E635" s="24"/>
      <c r="F635" s="18"/>
      <c r="H635" s="415">
        <v>4583622</v>
      </c>
      <c r="I635" s="341">
        <f>J635-H635</f>
        <v>-646385</v>
      </c>
      <c r="J635" s="415">
        <v>3937237</v>
      </c>
      <c r="K635" s="415"/>
      <c r="L635" s="415">
        <v>3937237</v>
      </c>
      <c r="M635" s="182">
        <f>L635/J635</f>
        <v>1</v>
      </c>
    </row>
    <row r="636" spans="1:13" ht="18" x14ac:dyDescent="0.25">
      <c r="A636" s="236">
        <v>2</v>
      </c>
      <c r="B636" s="68" t="s">
        <v>262</v>
      </c>
      <c r="C636" s="23">
        <v>351</v>
      </c>
      <c r="D636" s="27" t="s">
        <v>19</v>
      </c>
      <c r="E636" s="10">
        <v>878477</v>
      </c>
      <c r="F636" s="18">
        <v>58812</v>
      </c>
      <c r="H636" s="341">
        <v>1238118</v>
      </c>
      <c r="I636" s="341">
        <f>J636-H636</f>
        <v>-175064</v>
      </c>
      <c r="J636" s="341">
        <v>1063054</v>
      </c>
      <c r="K636" s="341"/>
      <c r="L636" s="341">
        <v>1063054</v>
      </c>
      <c r="M636" s="182">
        <f>L636/J636</f>
        <v>1</v>
      </c>
    </row>
    <row r="637" spans="1:13" ht="18" x14ac:dyDescent="0.25">
      <c r="A637" s="236">
        <v>3</v>
      </c>
      <c r="B637" s="68" t="s">
        <v>262</v>
      </c>
      <c r="C637" s="29">
        <v>3</v>
      </c>
      <c r="D637" s="35" t="s">
        <v>618</v>
      </c>
      <c r="E637" s="33" t="e">
        <f>SUM(E631+E634+E636)</f>
        <v>#VALUE!</v>
      </c>
      <c r="F637" s="18"/>
      <c r="H637" s="397">
        <f>SUM(H635:H636)</f>
        <v>5821740</v>
      </c>
      <c r="I637" s="397">
        <f>SUM(I635:I636)</f>
        <v>-821449</v>
      </c>
      <c r="J637" s="527">
        <f>SUM(J635:J636)</f>
        <v>5000291</v>
      </c>
      <c r="K637" s="397"/>
      <c r="L637" s="397">
        <f>SUM(L635:L636)</f>
        <v>5000291</v>
      </c>
      <c r="M637" s="426">
        <f>L637/J637</f>
        <v>1</v>
      </c>
    </row>
    <row r="638" spans="1:13" ht="18" x14ac:dyDescent="0.2">
      <c r="A638" s="729">
        <v>4</v>
      </c>
      <c r="B638" s="733" t="s">
        <v>521</v>
      </c>
      <c r="C638" s="734"/>
      <c r="D638" s="735"/>
      <c r="E638" s="739" t="e">
        <f>SUM(#REF!)</f>
        <v>#REF!</v>
      </c>
      <c r="F638" s="18"/>
      <c r="H638" s="723">
        <f>H637</f>
        <v>5821740</v>
      </c>
      <c r="I638" s="723">
        <f>I637</f>
        <v>-821449</v>
      </c>
      <c r="J638" s="723">
        <f>J637</f>
        <v>5000291</v>
      </c>
      <c r="K638" s="476"/>
      <c r="L638" s="743">
        <f>L637</f>
        <v>5000291</v>
      </c>
      <c r="M638" s="714">
        <f>L638/J638</f>
        <v>1</v>
      </c>
    </row>
    <row r="639" spans="1:13" ht="18" x14ac:dyDescent="0.2">
      <c r="A639" s="730"/>
      <c r="B639" s="736"/>
      <c r="C639" s="737"/>
      <c r="D639" s="738"/>
      <c r="E639" s="740"/>
      <c r="F639" s="36"/>
      <c r="G639" s="45"/>
      <c r="H639" s="724"/>
      <c r="I639" s="724"/>
      <c r="J639" s="724"/>
      <c r="K639" s="477"/>
      <c r="L639" s="744"/>
      <c r="M639" s="715"/>
    </row>
    <row r="640" spans="1:13" ht="18" x14ac:dyDescent="0.2">
      <c r="A640" s="157"/>
      <c r="B640" s="67"/>
      <c r="C640" s="42"/>
      <c r="D640" s="43"/>
      <c r="E640" s="51"/>
      <c r="F640" s="18"/>
      <c r="H640" s="375"/>
      <c r="I640" s="375"/>
      <c r="J640" s="375"/>
      <c r="K640" s="375"/>
      <c r="L640" s="375"/>
    </row>
    <row r="641" spans="1:13" ht="18" x14ac:dyDescent="0.25">
      <c r="A641" s="237"/>
      <c r="B641" s="67"/>
      <c r="C641" s="18"/>
      <c r="D641" s="19" t="s">
        <v>75</v>
      </c>
      <c r="E641" s="21"/>
      <c r="F641" s="18"/>
      <c r="G641" s="18"/>
      <c r="H641" s="371"/>
      <c r="I641" s="371"/>
      <c r="J641" s="371"/>
      <c r="K641" s="371"/>
      <c r="L641" s="371"/>
    </row>
    <row r="642" spans="1:13" ht="18" x14ac:dyDescent="0.25">
      <c r="A642" s="237"/>
      <c r="B642" s="67"/>
      <c r="C642" s="18"/>
      <c r="D642" s="19" t="s">
        <v>76</v>
      </c>
      <c r="E642" s="21"/>
      <c r="F642" s="18">
        <v>5831123</v>
      </c>
      <c r="H642" s="371"/>
      <c r="I642" s="371"/>
      <c r="J642" s="371"/>
      <c r="K642" s="371"/>
      <c r="L642" s="371"/>
    </row>
    <row r="643" spans="1:13" ht="18" x14ac:dyDescent="0.25">
      <c r="A643" s="237"/>
      <c r="B643" s="67"/>
      <c r="C643" s="18"/>
      <c r="D643" s="19"/>
      <c r="E643" s="22"/>
      <c r="F643" s="18"/>
      <c r="H643" s="373"/>
      <c r="I643" s="373"/>
      <c r="J643" s="373"/>
      <c r="K643" s="373"/>
      <c r="L643" s="373"/>
    </row>
    <row r="644" spans="1:13" ht="18" x14ac:dyDescent="0.25">
      <c r="A644" s="729" t="s">
        <v>503</v>
      </c>
      <c r="B644" s="662" t="s">
        <v>1</v>
      </c>
      <c r="C644" s="662"/>
      <c r="D644" s="13" t="s">
        <v>266</v>
      </c>
      <c r="E644" s="24" t="s">
        <v>3</v>
      </c>
      <c r="F644" s="18">
        <v>511112</v>
      </c>
      <c r="H644" s="340" t="s">
        <v>3</v>
      </c>
      <c r="I644" s="340" t="s">
        <v>5</v>
      </c>
      <c r="J644" s="340" t="s">
        <v>6</v>
      </c>
      <c r="K644" s="340" t="s">
        <v>7</v>
      </c>
      <c r="L644" s="478" t="s">
        <v>8</v>
      </c>
      <c r="M644" s="608" t="s">
        <v>9</v>
      </c>
    </row>
    <row r="645" spans="1:13" ht="18" x14ac:dyDescent="0.25">
      <c r="A645" s="730"/>
      <c r="B645" s="662" t="s">
        <v>15</v>
      </c>
      <c r="C645" s="662"/>
      <c r="D645" s="13" t="s">
        <v>119</v>
      </c>
      <c r="E645" s="24" t="s">
        <v>604</v>
      </c>
      <c r="F645" s="18"/>
      <c r="H645" s="340" t="s">
        <v>873</v>
      </c>
      <c r="I645" s="340" t="s">
        <v>874</v>
      </c>
      <c r="J645" s="340" t="s">
        <v>875</v>
      </c>
      <c r="K645" s="340" t="s">
        <v>876</v>
      </c>
      <c r="L645" s="479" t="s">
        <v>877</v>
      </c>
      <c r="M645" s="613" t="s">
        <v>1093</v>
      </c>
    </row>
    <row r="646" spans="1:13" ht="18" x14ac:dyDescent="0.25">
      <c r="A646" s="236">
        <v>1</v>
      </c>
      <c r="B646" s="68" t="s">
        <v>262</v>
      </c>
      <c r="C646" s="23">
        <v>1101</v>
      </c>
      <c r="D646" s="57" t="s">
        <v>1078</v>
      </c>
      <c r="E646" s="55">
        <v>1789200</v>
      </c>
      <c r="F646" s="18"/>
      <c r="H646" s="341">
        <v>2146500</v>
      </c>
      <c r="I646" s="341"/>
      <c r="J646" s="356">
        <f>SUM(H646:I646)</f>
        <v>2146500</v>
      </c>
      <c r="K646" s="745"/>
      <c r="L646" s="748">
        <v>2578623</v>
      </c>
      <c r="M646" s="182">
        <f t="shared" ref="M646:M663" si="23">L646/J646</f>
        <v>1.2013151642208246</v>
      </c>
    </row>
    <row r="647" spans="1:13" ht="18" x14ac:dyDescent="0.25">
      <c r="A647" s="236">
        <v>2</v>
      </c>
      <c r="B647" s="68" t="s">
        <v>262</v>
      </c>
      <c r="C647" s="23">
        <v>1101</v>
      </c>
      <c r="D647" s="57" t="s">
        <v>774</v>
      </c>
      <c r="E647" s="55"/>
      <c r="F647" s="18"/>
      <c r="H647" s="341">
        <v>299976</v>
      </c>
      <c r="I647" s="341"/>
      <c r="J647" s="356">
        <f t="shared" ref="J647:J663" si="24">SUM(H647:I647)</f>
        <v>299976</v>
      </c>
      <c r="K647" s="746"/>
      <c r="L647" s="749"/>
      <c r="M647" s="182">
        <f t="shared" si="23"/>
        <v>0</v>
      </c>
    </row>
    <row r="648" spans="1:13" ht="18" x14ac:dyDescent="0.25">
      <c r="A648" s="236">
        <v>3</v>
      </c>
      <c r="B648" s="68" t="s">
        <v>262</v>
      </c>
      <c r="C648" s="23">
        <v>1101</v>
      </c>
      <c r="D648" s="57" t="s">
        <v>1079</v>
      </c>
      <c r="E648" s="55"/>
      <c r="F648" s="18"/>
      <c r="H648" s="341">
        <v>142800</v>
      </c>
      <c r="I648" s="341"/>
      <c r="J648" s="356">
        <f t="shared" si="24"/>
        <v>142800</v>
      </c>
      <c r="K648" s="747"/>
      <c r="L648" s="750"/>
      <c r="M648" s="182">
        <f t="shared" si="23"/>
        <v>0</v>
      </c>
    </row>
    <row r="649" spans="1:13" ht="18.75" x14ac:dyDescent="0.3">
      <c r="A649" s="236">
        <v>4</v>
      </c>
      <c r="B649" s="68" t="s">
        <v>262</v>
      </c>
      <c r="C649" s="23">
        <v>11</v>
      </c>
      <c r="D649" s="57" t="s">
        <v>775</v>
      </c>
      <c r="E649" s="55"/>
      <c r="F649" s="18"/>
      <c r="H649" s="364">
        <f>SUM(H646:H648)</f>
        <v>2589276</v>
      </c>
      <c r="I649" s="364">
        <f>J649-H649</f>
        <v>-10653</v>
      </c>
      <c r="J649" s="364">
        <v>2578623</v>
      </c>
      <c r="K649" s="364"/>
      <c r="L649" s="364">
        <f>SUM(L646)</f>
        <v>2578623</v>
      </c>
      <c r="M649" s="182">
        <f t="shared" si="23"/>
        <v>1</v>
      </c>
    </row>
    <row r="650" spans="1:13" ht="18.75" x14ac:dyDescent="0.3">
      <c r="A650" s="236">
        <v>5</v>
      </c>
      <c r="B650" s="68" t="s">
        <v>262</v>
      </c>
      <c r="C650" s="23">
        <v>1103</v>
      </c>
      <c r="D650" s="57" t="s">
        <v>776</v>
      </c>
      <c r="E650" s="55"/>
      <c r="F650" s="18"/>
      <c r="H650" s="341">
        <v>250000</v>
      </c>
      <c r="I650" s="364">
        <f>J650-H650</f>
        <v>0</v>
      </c>
      <c r="J650" s="341">
        <v>250000</v>
      </c>
      <c r="K650" s="341"/>
      <c r="L650" s="341">
        <v>250000</v>
      </c>
      <c r="M650" s="182">
        <f t="shared" si="23"/>
        <v>1</v>
      </c>
    </row>
    <row r="651" spans="1:13" ht="18.75" x14ac:dyDescent="0.3">
      <c r="A651" s="236">
        <v>6</v>
      </c>
      <c r="B651" s="68" t="s">
        <v>262</v>
      </c>
      <c r="C651" s="23">
        <v>1107</v>
      </c>
      <c r="D651" s="57" t="s">
        <v>777</v>
      </c>
      <c r="E651" s="55">
        <v>60000</v>
      </c>
      <c r="F651" s="18">
        <v>53111</v>
      </c>
      <c r="H651" s="341">
        <v>100000</v>
      </c>
      <c r="I651" s="364">
        <f>J651-H651</f>
        <v>0</v>
      </c>
      <c r="J651" s="341">
        <v>100000</v>
      </c>
      <c r="K651" s="341"/>
      <c r="L651" s="341">
        <v>100000</v>
      </c>
      <c r="M651" s="182">
        <f t="shared" si="23"/>
        <v>1</v>
      </c>
    </row>
    <row r="652" spans="1:13" ht="18.75" x14ac:dyDescent="0.3">
      <c r="A652" s="236">
        <v>7</v>
      </c>
      <c r="B652" s="68" t="s">
        <v>262</v>
      </c>
      <c r="C652" s="23">
        <v>1110</v>
      </c>
      <c r="D652" s="57" t="s">
        <v>619</v>
      </c>
      <c r="E652" s="55">
        <v>12000</v>
      </c>
      <c r="F652" s="18"/>
      <c r="H652" s="341">
        <v>12000</v>
      </c>
      <c r="I652" s="364">
        <f>J652-H652</f>
        <v>0</v>
      </c>
      <c r="J652" s="341">
        <v>12000</v>
      </c>
      <c r="K652" s="341"/>
      <c r="L652" s="341">
        <v>12000</v>
      </c>
      <c r="M652" s="182">
        <f t="shared" si="23"/>
        <v>1</v>
      </c>
    </row>
    <row r="653" spans="1:13" ht="18" x14ac:dyDescent="0.25">
      <c r="A653" s="236">
        <v>8</v>
      </c>
      <c r="B653" s="68" t="s">
        <v>262</v>
      </c>
      <c r="C653" s="29">
        <v>11</v>
      </c>
      <c r="D653" s="58" t="s">
        <v>524</v>
      </c>
      <c r="E653" s="56">
        <f>SUM(E646:E652)</f>
        <v>1861200</v>
      </c>
      <c r="F653" s="18"/>
      <c r="H653" s="345">
        <f>H649+H650+H651+H652</f>
        <v>2951276</v>
      </c>
      <c r="I653" s="345">
        <f>SUM(I649:I652)</f>
        <v>-10653</v>
      </c>
      <c r="J653" s="388">
        <f>SUM(J649:J652)</f>
        <v>2940623</v>
      </c>
      <c r="K653" s="345"/>
      <c r="L653" s="345">
        <f>SUM(L649:L652)</f>
        <v>2940623</v>
      </c>
      <c r="M653" s="426">
        <f t="shared" si="23"/>
        <v>1</v>
      </c>
    </row>
    <row r="654" spans="1:13" ht="18.75" x14ac:dyDescent="0.3">
      <c r="A654" s="236">
        <v>9</v>
      </c>
      <c r="B654" s="68" t="s">
        <v>262</v>
      </c>
      <c r="C654" s="23">
        <v>2</v>
      </c>
      <c r="D654" s="27" t="s">
        <v>734</v>
      </c>
      <c r="E654" s="55" t="e">
        <f>SUM(E646+#REF!+#REF!)*0.27</f>
        <v>#REF!</v>
      </c>
      <c r="F654" s="18"/>
      <c r="H654" s="341">
        <v>559579</v>
      </c>
      <c r="I654" s="364">
        <f>J654-H654</f>
        <v>-90930</v>
      </c>
      <c r="J654" s="356">
        <v>468649</v>
      </c>
      <c r="K654" s="341"/>
      <c r="L654" s="341">
        <v>468649</v>
      </c>
      <c r="M654" s="182">
        <f t="shared" si="23"/>
        <v>1</v>
      </c>
    </row>
    <row r="655" spans="1:13" ht="18.75" x14ac:dyDescent="0.3">
      <c r="A655" s="236">
        <v>10</v>
      </c>
      <c r="B655" s="68" t="s">
        <v>262</v>
      </c>
      <c r="C655" s="23">
        <v>2</v>
      </c>
      <c r="D655" s="57" t="s">
        <v>752</v>
      </c>
      <c r="E655" s="55">
        <f>SUM(E651*1.19*0.14)</f>
        <v>9996.0000000000018</v>
      </c>
      <c r="F655" s="18">
        <v>54211</v>
      </c>
      <c r="H655" s="374">
        <v>16520</v>
      </c>
      <c r="I655" s="364">
        <f>J655-H655</f>
        <v>0</v>
      </c>
      <c r="J655" s="356">
        <v>16520</v>
      </c>
      <c r="K655" s="374"/>
      <c r="L655" s="374">
        <v>16520</v>
      </c>
      <c r="M655" s="182">
        <f t="shared" si="23"/>
        <v>1</v>
      </c>
    </row>
    <row r="656" spans="1:13" ht="18.75" x14ac:dyDescent="0.3">
      <c r="A656" s="236">
        <v>11</v>
      </c>
      <c r="B656" s="68" t="s">
        <v>262</v>
      </c>
      <c r="C656" s="23">
        <v>2</v>
      </c>
      <c r="D656" s="27" t="s">
        <v>778</v>
      </c>
      <c r="E656" s="55">
        <f>SUM(E651*1.19*0.16)</f>
        <v>11424</v>
      </c>
      <c r="F656" s="18">
        <v>561111</v>
      </c>
      <c r="H656" s="374">
        <v>17700</v>
      </c>
      <c r="I656" s="364">
        <f>J656-H656</f>
        <v>0</v>
      </c>
      <c r="J656" s="356">
        <v>17700</v>
      </c>
      <c r="K656" s="374"/>
      <c r="L656" s="374">
        <v>17700</v>
      </c>
      <c r="M656" s="182">
        <f t="shared" si="23"/>
        <v>1</v>
      </c>
    </row>
    <row r="657" spans="1:13" ht="18" x14ac:dyDescent="0.25">
      <c r="A657" s="236">
        <v>12</v>
      </c>
      <c r="B657" s="68" t="s">
        <v>262</v>
      </c>
      <c r="C657" s="29">
        <v>2</v>
      </c>
      <c r="D657" s="35" t="s">
        <v>560</v>
      </c>
      <c r="E657" s="24"/>
      <c r="F657" s="18"/>
      <c r="H657" s="399">
        <f>SUM(H654:H656)</f>
        <v>593799</v>
      </c>
      <c r="I657" s="399">
        <f>SUM(I654:I656)</f>
        <v>-90930</v>
      </c>
      <c r="J657" s="388">
        <f t="shared" si="24"/>
        <v>502869</v>
      </c>
      <c r="K657" s="399"/>
      <c r="L657" s="399">
        <f>SUM(L654:L656)</f>
        <v>502869</v>
      </c>
      <c r="M657" s="426">
        <f t="shared" si="23"/>
        <v>1</v>
      </c>
    </row>
    <row r="658" spans="1:13" ht="18" x14ac:dyDescent="0.25">
      <c r="A658" s="236">
        <v>13</v>
      </c>
      <c r="B658" s="68" t="s">
        <v>262</v>
      </c>
      <c r="C658" s="175">
        <v>312</v>
      </c>
      <c r="D658" s="249" t="s">
        <v>609</v>
      </c>
      <c r="E658" s="255"/>
      <c r="F658" s="244"/>
      <c r="G658" s="247"/>
      <c r="H658" s="419">
        <v>15748</v>
      </c>
      <c r="I658" s="419"/>
      <c r="J658" s="356">
        <f t="shared" si="24"/>
        <v>15748</v>
      </c>
      <c r="K658" s="419"/>
      <c r="L658" s="419">
        <v>15748</v>
      </c>
      <c r="M658" s="182">
        <f t="shared" si="23"/>
        <v>1</v>
      </c>
    </row>
    <row r="659" spans="1:13" ht="18" x14ac:dyDescent="0.25">
      <c r="A659" s="236">
        <v>14</v>
      </c>
      <c r="B659" s="68" t="s">
        <v>262</v>
      </c>
      <c r="C659" s="175">
        <v>351</v>
      </c>
      <c r="D659" s="27" t="s">
        <v>19</v>
      </c>
      <c r="E659" s="255"/>
      <c r="F659" s="244"/>
      <c r="G659" s="247"/>
      <c r="H659" s="420">
        <v>4252</v>
      </c>
      <c r="I659" s="420"/>
      <c r="J659" s="356">
        <f t="shared" si="24"/>
        <v>4252</v>
      </c>
      <c r="K659" s="420"/>
      <c r="L659" s="420">
        <v>4252</v>
      </c>
      <c r="M659" s="182">
        <f t="shared" si="23"/>
        <v>1</v>
      </c>
    </row>
    <row r="660" spans="1:13" ht="18.75" x14ac:dyDescent="0.3">
      <c r="A660" s="236">
        <v>15</v>
      </c>
      <c r="B660" s="68" t="s">
        <v>262</v>
      </c>
      <c r="C660" s="175">
        <v>355</v>
      </c>
      <c r="D660" s="249" t="s">
        <v>744</v>
      </c>
      <c r="E660" s="255"/>
      <c r="F660" s="244"/>
      <c r="G660" s="247"/>
      <c r="H660" s="420">
        <v>1700</v>
      </c>
      <c r="I660" s="364">
        <f>J660-H660</f>
        <v>-100</v>
      </c>
      <c r="J660" s="356">
        <v>1600</v>
      </c>
      <c r="K660" s="420"/>
      <c r="L660" s="420"/>
      <c r="M660" s="182">
        <f t="shared" si="23"/>
        <v>0</v>
      </c>
    </row>
    <row r="661" spans="1:13" ht="18" x14ac:dyDescent="0.25">
      <c r="A661" s="236">
        <v>16</v>
      </c>
      <c r="B661" s="68" t="s">
        <v>262</v>
      </c>
      <c r="C661" s="29">
        <v>3</v>
      </c>
      <c r="D661" s="35" t="s">
        <v>21</v>
      </c>
      <c r="E661" s="409"/>
      <c r="F661" s="18"/>
      <c r="H661" s="421">
        <f>SUM(H658:H660)</f>
        <v>21700</v>
      </c>
      <c r="I661" s="421">
        <f>SUM(I658:I660)</f>
        <v>-100</v>
      </c>
      <c r="J661" s="388">
        <f t="shared" si="24"/>
        <v>21600</v>
      </c>
      <c r="K661" s="421"/>
      <c r="L661" s="421">
        <f>SUM(L658:L660)</f>
        <v>20000</v>
      </c>
      <c r="M661" s="426">
        <f t="shared" si="23"/>
        <v>0.92592592592592593</v>
      </c>
    </row>
    <row r="662" spans="1:13" ht="18" x14ac:dyDescent="0.25">
      <c r="A662" s="236">
        <v>17</v>
      </c>
      <c r="B662" s="68" t="s">
        <v>262</v>
      </c>
      <c r="C662" s="29"/>
      <c r="D662" s="41" t="s">
        <v>591</v>
      </c>
      <c r="E662" s="62" t="e">
        <f>SUM(#REF!)</f>
        <v>#REF!</v>
      </c>
      <c r="F662" s="18"/>
      <c r="H662" s="596">
        <f>H653+H657+H661</f>
        <v>3566775</v>
      </c>
      <c r="I662" s="596">
        <f>I653+I657+I661</f>
        <v>-101683</v>
      </c>
      <c r="J662" s="388">
        <f t="shared" si="24"/>
        <v>3465092</v>
      </c>
      <c r="K662" s="596"/>
      <c r="L662" s="596">
        <f>L653+L657+L661</f>
        <v>3463492</v>
      </c>
      <c r="M662" s="426">
        <f t="shared" si="23"/>
        <v>0.99953825179822064</v>
      </c>
    </row>
    <row r="663" spans="1:13" ht="18" x14ac:dyDescent="0.2">
      <c r="A663" s="751">
        <v>18</v>
      </c>
      <c r="B663" s="733" t="s">
        <v>521</v>
      </c>
      <c r="C663" s="734"/>
      <c r="D663" s="735"/>
      <c r="E663" s="739" t="e">
        <f>SUM(#REF!)</f>
        <v>#REF!</v>
      </c>
      <c r="F663" s="18"/>
      <c r="H663" s="723">
        <f>H662</f>
        <v>3566775</v>
      </c>
      <c r="I663" s="723">
        <f>I662</f>
        <v>-101683</v>
      </c>
      <c r="J663" s="752">
        <f t="shared" si="24"/>
        <v>3465092</v>
      </c>
      <c r="K663" s="468"/>
      <c r="L663" s="754">
        <f>L662</f>
        <v>3463492</v>
      </c>
      <c r="M663" s="714">
        <f t="shared" si="23"/>
        <v>0.99953825179822064</v>
      </c>
    </row>
    <row r="664" spans="1:13" ht="18" x14ac:dyDescent="0.2">
      <c r="A664" s="751"/>
      <c r="B664" s="736"/>
      <c r="C664" s="737"/>
      <c r="D664" s="738"/>
      <c r="E664" s="740"/>
      <c r="F664" s="18"/>
      <c r="H664" s="724"/>
      <c r="I664" s="724"/>
      <c r="J664" s="753"/>
      <c r="K664" s="469"/>
      <c r="L664" s="755"/>
      <c r="M664" s="715"/>
    </row>
    <row r="665" spans="1:13" ht="18" x14ac:dyDescent="0.2">
      <c r="A665" s="237"/>
      <c r="B665" s="67"/>
      <c r="C665" s="42"/>
      <c r="D665" s="43"/>
      <c r="E665" s="51"/>
      <c r="F665" s="18"/>
      <c r="H665" s="375"/>
      <c r="I665" s="375"/>
      <c r="J665" s="375"/>
      <c r="K665" s="375"/>
      <c r="L665" s="375"/>
    </row>
    <row r="666" spans="1:13" ht="18" x14ac:dyDescent="0.25">
      <c r="A666" s="157"/>
      <c r="B666" s="67"/>
      <c r="C666" s="18"/>
      <c r="D666" s="19" t="s">
        <v>77</v>
      </c>
      <c r="E666" s="21"/>
      <c r="F666" s="18"/>
      <c r="H666" s="371"/>
      <c r="I666" s="371"/>
      <c r="J666" s="371"/>
      <c r="K666" s="371"/>
      <c r="L666" s="371"/>
    </row>
    <row r="667" spans="1:13" ht="18" x14ac:dyDescent="0.25">
      <c r="A667" s="157"/>
      <c r="B667" s="67"/>
      <c r="C667" s="18"/>
      <c r="D667" s="19" t="s">
        <v>78</v>
      </c>
      <c r="E667" s="21"/>
      <c r="F667" s="18"/>
      <c r="H667" s="371"/>
      <c r="I667" s="371"/>
      <c r="J667" s="371"/>
      <c r="K667" s="371"/>
      <c r="L667" s="371"/>
    </row>
    <row r="668" spans="1:13" ht="18" x14ac:dyDescent="0.25">
      <c r="A668" s="157"/>
      <c r="B668" s="67"/>
      <c r="C668" s="18"/>
      <c r="D668" s="19"/>
      <c r="E668" s="22"/>
      <c r="F668" s="18"/>
      <c r="G668" s="18"/>
      <c r="H668" s="373"/>
      <c r="I668" s="373"/>
      <c r="J668" s="373"/>
      <c r="K668" s="373"/>
      <c r="L668" s="373"/>
    </row>
    <row r="669" spans="1:13" ht="18" x14ac:dyDescent="0.25">
      <c r="A669" s="729" t="s">
        <v>503</v>
      </c>
      <c r="B669" s="662" t="s">
        <v>1</v>
      </c>
      <c r="C669" s="662"/>
      <c r="D669" s="13" t="s">
        <v>266</v>
      </c>
      <c r="E669" s="24" t="s">
        <v>3</v>
      </c>
      <c r="F669" s="18">
        <v>511112</v>
      </c>
      <c r="H669" s="340" t="s">
        <v>3</v>
      </c>
      <c r="I669" s="340" t="s">
        <v>5</v>
      </c>
      <c r="J669" s="340" t="s">
        <v>6</v>
      </c>
      <c r="K669" s="340" t="s">
        <v>7</v>
      </c>
      <c r="L669" s="478" t="s">
        <v>8</v>
      </c>
      <c r="M669" s="608" t="s">
        <v>9</v>
      </c>
    </row>
    <row r="670" spans="1:13" ht="18" x14ac:dyDescent="0.25">
      <c r="A670" s="730"/>
      <c r="B670" s="662" t="s">
        <v>15</v>
      </c>
      <c r="C670" s="662"/>
      <c r="D670" s="13" t="s">
        <v>119</v>
      </c>
      <c r="E670" s="24" t="s">
        <v>604</v>
      </c>
      <c r="F670" s="18"/>
      <c r="H670" s="340" t="s">
        <v>873</v>
      </c>
      <c r="I670" s="340" t="s">
        <v>874</v>
      </c>
      <c r="J670" s="340" t="s">
        <v>875</v>
      </c>
      <c r="K670" s="340" t="s">
        <v>876</v>
      </c>
      <c r="L670" s="479" t="s">
        <v>877</v>
      </c>
      <c r="M670" s="613" t="s">
        <v>1093</v>
      </c>
    </row>
    <row r="671" spans="1:13" ht="18" x14ac:dyDescent="0.25">
      <c r="A671" s="236">
        <v>1</v>
      </c>
      <c r="B671" s="68" t="s">
        <v>262</v>
      </c>
      <c r="C671" s="23"/>
      <c r="D671" s="46"/>
      <c r="E671" s="10">
        <v>897866</v>
      </c>
      <c r="F671" s="18"/>
      <c r="H671" s="341"/>
      <c r="I671" s="341"/>
      <c r="J671" s="341"/>
      <c r="K671" s="341"/>
      <c r="L671" s="341"/>
      <c r="M671" s="182"/>
    </row>
    <row r="672" spans="1:13" ht="18" x14ac:dyDescent="0.25">
      <c r="A672" s="236">
        <v>2</v>
      </c>
      <c r="B672" s="68" t="s">
        <v>262</v>
      </c>
      <c r="C672" s="29"/>
      <c r="D672" s="49"/>
      <c r="E672" s="62">
        <f>SUM(E671)</f>
        <v>897866</v>
      </c>
      <c r="F672" s="18"/>
      <c r="H672" s="400"/>
      <c r="I672" s="400"/>
      <c r="J672" s="400"/>
      <c r="K672" s="400"/>
      <c r="L672" s="400"/>
      <c r="M672" s="426"/>
    </row>
    <row r="673" spans="1:13" ht="18" x14ac:dyDescent="0.2">
      <c r="A673" s="729">
        <v>3</v>
      </c>
      <c r="B673" s="471" t="s">
        <v>521</v>
      </c>
      <c r="C673" s="231"/>
      <c r="D673" s="232"/>
      <c r="E673" s="739">
        <f>SUM(E671:E671)</f>
        <v>897866</v>
      </c>
      <c r="F673" s="18"/>
      <c r="H673" s="723">
        <f>SUM(H671:H671)</f>
        <v>0</v>
      </c>
      <c r="I673" s="468"/>
      <c r="J673" s="468"/>
      <c r="K673" s="468"/>
      <c r="L673" s="468"/>
      <c r="M673" s="720"/>
    </row>
    <row r="674" spans="1:13" ht="18" x14ac:dyDescent="0.2">
      <c r="A674" s="730"/>
      <c r="B674" s="233"/>
      <c r="C674" s="234"/>
      <c r="D674" s="235"/>
      <c r="E674" s="740"/>
      <c r="F674" s="18"/>
      <c r="H674" s="724"/>
      <c r="I674" s="469"/>
      <c r="J674" s="469"/>
      <c r="K674" s="469"/>
      <c r="L674" s="469"/>
      <c r="M674" s="720"/>
    </row>
    <row r="675" spans="1:13" ht="18" x14ac:dyDescent="0.25">
      <c r="A675" s="237"/>
      <c r="B675" s="67"/>
      <c r="C675" s="18"/>
      <c r="E675" s="63"/>
      <c r="F675" s="18"/>
      <c r="H675" s="406"/>
      <c r="I675" s="406"/>
      <c r="J675" s="406"/>
      <c r="K675" s="406"/>
      <c r="L675" s="406"/>
    </row>
    <row r="676" spans="1:13" ht="18" x14ac:dyDescent="0.25">
      <c r="A676" s="237"/>
      <c r="B676" s="67"/>
      <c r="C676" s="18"/>
      <c r="D676" s="19" t="s">
        <v>87</v>
      </c>
      <c r="E676" s="21"/>
      <c r="F676" s="18"/>
      <c r="H676" s="371"/>
      <c r="I676" s="371"/>
      <c r="J676" s="371"/>
      <c r="K676" s="371"/>
      <c r="L676" s="371"/>
    </row>
    <row r="677" spans="1:13" ht="18" x14ac:dyDescent="0.25">
      <c r="A677" s="237"/>
      <c r="B677" s="67"/>
      <c r="C677" s="36"/>
      <c r="D677" s="19" t="s">
        <v>88</v>
      </c>
      <c r="E677" s="21"/>
      <c r="F677" s="18"/>
      <c r="H677" s="371"/>
      <c r="I677" s="371"/>
      <c r="J677" s="371"/>
      <c r="K677" s="371"/>
      <c r="L677" s="371"/>
    </row>
    <row r="678" spans="1:13" ht="18" x14ac:dyDescent="0.25">
      <c r="A678" s="237"/>
      <c r="B678" s="67"/>
      <c r="C678" s="36"/>
      <c r="D678" s="19"/>
      <c r="E678" s="22"/>
      <c r="F678" s="18"/>
      <c r="H678" s="373"/>
      <c r="I678" s="373"/>
      <c r="J678" s="373"/>
      <c r="K678" s="373"/>
      <c r="L678" s="373"/>
    </row>
    <row r="679" spans="1:13" ht="18" x14ac:dyDescent="0.25">
      <c r="A679" s="729" t="s">
        <v>503</v>
      </c>
      <c r="B679" s="662" t="s">
        <v>1</v>
      </c>
      <c r="C679" s="662"/>
      <c r="D679" s="13" t="s">
        <v>266</v>
      </c>
      <c r="E679" s="24" t="s">
        <v>3</v>
      </c>
      <c r="F679" s="18">
        <v>511112</v>
      </c>
      <c r="H679" s="340" t="s">
        <v>3</v>
      </c>
      <c r="I679" s="340" t="s">
        <v>5</v>
      </c>
      <c r="J679" s="340" t="s">
        <v>6</v>
      </c>
      <c r="K679" s="340" t="s">
        <v>7</v>
      </c>
      <c r="L679" s="478" t="s">
        <v>8</v>
      </c>
      <c r="M679" s="608" t="s">
        <v>9</v>
      </c>
    </row>
    <row r="680" spans="1:13" ht="18" x14ac:dyDescent="0.25">
      <c r="A680" s="730"/>
      <c r="B680" s="662" t="s">
        <v>15</v>
      </c>
      <c r="C680" s="662"/>
      <c r="D680" s="13" t="s">
        <v>119</v>
      </c>
      <c r="E680" s="24" t="s">
        <v>604</v>
      </c>
      <c r="F680" s="18"/>
      <c r="H680" s="340" t="s">
        <v>873</v>
      </c>
      <c r="I680" s="340" t="s">
        <v>874</v>
      </c>
      <c r="J680" s="340" t="s">
        <v>875</v>
      </c>
      <c r="K680" s="340" t="s">
        <v>876</v>
      </c>
      <c r="L680" s="479" t="s">
        <v>877</v>
      </c>
      <c r="M680" s="613" t="s">
        <v>1093</v>
      </c>
    </row>
    <row r="681" spans="1:13" ht="18" x14ac:dyDescent="0.25">
      <c r="A681" s="582">
        <v>1</v>
      </c>
      <c r="B681" s="68" t="s">
        <v>262</v>
      </c>
      <c r="C681" s="597">
        <v>337</v>
      </c>
      <c r="D681" s="11" t="s">
        <v>1080</v>
      </c>
      <c r="E681" s="598"/>
      <c r="F681" s="585"/>
      <c r="G681" s="586"/>
      <c r="H681" s="415"/>
      <c r="I681" s="341">
        <f>J681-H681</f>
        <v>187500</v>
      </c>
      <c r="J681" s="415">
        <v>187500</v>
      </c>
      <c r="K681" s="587"/>
      <c r="L681" s="415">
        <v>187500</v>
      </c>
      <c r="M681" s="182">
        <f t="shared" ref="M681:M688" si="25">L681/J681</f>
        <v>1</v>
      </c>
    </row>
    <row r="682" spans="1:13" ht="18" x14ac:dyDescent="0.25">
      <c r="A682" s="582">
        <v>2</v>
      </c>
      <c r="B682" s="68" t="s">
        <v>262</v>
      </c>
      <c r="C682" s="597">
        <v>352</v>
      </c>
      <c r="D682" s="11" t="s">
        <v>1081</v>
      </c>
      <c r="E682" s="598"/>
      <c r="F682" s="585"/>
      <c r="G682" s="586"/>
      <c r="H682" s="415"/>
      <c r="I682" s="341">
        <f>J682-H682</f>
        <v>354375</v>
      </c>
      <c r="J682" s="415">
        <v>354375</v>
      </c>
      <c r="K682" s="587"/>
      <c r="L682" s="415">
        <v>354375</v>
      </c>
      <c r="M682" s="182">
        <f t="shared" si="25"/>
        <v>1</v>
      </c>
    </row>
    <row r="683" spans="1:13" ht="18" x14ac:dyDescent="0.25">
      <c r="A683" s="582">
        <v>3</v>
      </c>
      <c r="B683" s="68" t="s">
        <v>262</v>
      </c>
      <c r="C683" s="597">
        <v>355</v>
      </c>
      <c r="D683" s="11" t="s">
        <v>744</v>
      </c>
      <c r="E683" s="598"/>
      <c r="F683" s="585"/>
      <c r="G683" s="586"/>
      <c r="H683" s="415"/>
      <c r="I683" s="341">
        <f>J683-H683</f>
        <v>1125000</v>
      </c>
      <c r="J683" s="415">
        <v>1125000</v>
      </c>
      <c r="K683" s="587"/>
      <c r="L683" s="415">
        <v>1125000</v>
      </c>
      <c r="M683" s="182">
        <f t="shared" si="25"/>
        <v>1</v>
      </c>
    </row>
    <row r="684" spans="1:13" ht="18" x14ac:dyDescent="0.25">
      <c r="A684" s="582">
        <v>4</v>
      </c>
      <c r="B684" s="68" t="s">
        <v>262</v>
      </c>
      <c r="C684" s="597">
        <v>3</v>
      </c>
      <c r="D684" s="11" t="s">
        <v>1082</v>
      </c>
      <c r="E684" s="598"/>
      <c r="F684" s="585"/>
      <c r="G684" s="586"/>
      <c r="H684" s="415"/>
      <c r="I684" s="341">
        <f>J684-H684</f>
        <v>1666875</v>
      </c>
      <c r="J684" s="415">
        <f>SUM(J681:J683)</f>
        <v>1666875</v>
      </c>
      <c r="K684" s="415"/>
      <c r="L684" s="415">
        <f>SUM(L681:L683)</f>
        <v>1666875</v>
      </c>
      <c r="M684" s="182">
        <f t="shared" si="25"/>
        <v>1</v>
      </c>
    </row>
    <row r="685" spans="1:13" ht="18" x14ac:dyDescent="0.25">
      <c r="A685" s="582">
        <v>5</v>
      </c>
      <c r="B685" s="68" t="s">
        <v>262</v>
      </c>
      <c r="C685" s="23">
        <v>48</v>
      </c>
      <c r="D685" s="116" t="s">
        <v>621</v>
      </c>
      <c r="H685" s="341">
        <v>4995871</v>
      </c>
      <c r="I685" s="341">
        <f>J685-H685</f>
        <v>-1195197</v>
      </c>
      <c r="J685" s="341">
        <v>3800674</v>
      </c>
      <c r="K685" s="341"/>
      <c r="L685" s="341">
        <v>3800674</v>
      </c>
      <c r="M685" s="182">
        <f t="shared" si="25"/>
        <v>1</v>
      </c>
    </row>
    <row r="686" spans="1:13" ht="18" x14ac:dyDescent="0.25">
      <c r="A686" s="582">
        <v>6</v>
      </c>
      <c r="B686" s="68" t="s">
        <v>262</v>
      </c>
      <c r="C686" s="29">
        <v>4</v>
      </c>
      <c r="D686" s="49" t="s">
        <v>566</v>
      </c>
      <c r="E686" s="62">
        <f>SUM(E685:E685)</f>
        <v>0</v>
      </c>
      <c r="F686" s="18"/>
      <c r="H686" s="400">
        <f>SUM(H685)</f>
        <v>4995871</v>
      </c>
      <c r="I686" s="400">
        <f>I684+I685</f>
        <v>471678</v>
      </c>
      <c r="J686" s="400">
        <f>SUM(J684:J685)</f>
        <v>5467549</v>
      </c>
      <c r="K686" s="400"/>
      <c r="L686" s="400">
        <f>SUM(L684:L685)</f>
        <v>5467549</v>
      </c>
      <c r="M686" s="426">
        <f t="shared" si="25"/>
        <v>1</v>
      </c>
    </row>
    <row r="687" spans="1:13" ht="18" x14ac:dyDescent="0.25">
      <c r="A687" s="582">
        <v>7</v>
      </c>
      <c r="B687" s="416" t="s">
        <v>262</v>
      </c>
      <c r="C687" s="179">
        <v>512</v>
      </c>
      <c r="D687" s="176" t="s">
        <v>1083</v>
      </c>
      <c r="E687" s="422"/>
      <c r="F687" s="244"/>
      <c r="G687" s="247"/>
      <c r="H687" s="423"/>
      <c r="I687" s="490">
        <f>J687-H687</f>
        <v>100000</v>
      </c>
      <c r="J687" s="423">
        <v>100000</v>
      </c>
      <c r="K687" s="423"/>
      <c r="L687" s="423">
        <v>100000</v>
      </c>
      <c r="M687" s="182">
        <f t="shared" si="25"/>
        <v>1</v>
      </c>
    </row>
    <row r="688" spans="1:13" ht="18" x14ac:dyDescent="0.25">
      <c r="A688" s="582">
        <v>8</v>
      </c>
      <c r="B688" s="416" t="s">
        <v>262</v>
      </c>
      <c r="C688" s="179">
        <v>86</v>
      </c>
      <c r="D688" s="176" t="s">
        <v>1084</v>
      </c>
      <c r="E688" s="422"/>
      <c r="F688" s="244"/>
      <c r="G688" s="247"/>
      <c r="H688" s="423"/>
      <c r="I688" s="490">
        <f>J688-H688</f>
        <v>500000</v>
      </c>
      <c r="J688" s="423">
        <v>500000</v>
      </c>
      <c r="K688" s="423"/>
      <c r="L688" s="423">
        <v>500000</v>
      </c>
      <c r="M688" s="182">
        <f t="shared" si="25"/>
        <v>1</v>
      </c>
    </row>
    <row r="689" spans="1:13" ht="18" x14ac:dyDescent="0.25">
      <c r="A689" s="582">
        <v>9</v>
      </c>
      <c r="B689" s="100" t="s">
        <v>262</v>
      </c>
      <c r="C689" s="179">
        <v>892</v>
      </c>
      <c r="D689" s="176" t="s">
        <v>1085</v>
      </c>
      <c r="E689" s="62"/>
      <c r="F689" s="18"/>
      <c r="H689" s="423"/>
      <c r="I689" s="423"/>
      <c r="J689" s="423"/>
      <c r="K689" s="423"/>
      <c r="L689" s="423"/>
      <c r="M689" s="182"/>
    </row>
    <row r="690" spans="1:13" ht="18" x14ac:dyDescent="0.2">
      <c r="A690" s="729">
        <v>10</v>
      </c>
      <c r="B690" s="733" t="s">
        <v>564</v>
      </c>
      <c r="C690" s="734"/>
      <c r="D690" s="735"/>
      <c r="E690" s="742">
        <f>SUM(E686)</f>
        <v>0</v>
      </c>
      <c r="F690" s="18"/>
      <c r="H690" s="741">
        <f>H686</f>
        <v>4995871</v>
      </c>
      <c r="I690" s="721">
        <f>I686+I687+I688</f>
        <v>1071678</v>
      </c>
      <c r="J690" s="721">
        <f>J686+J687+J688</f>
        <v>6067549</v>
      </c>
      <c r="K690" s="599"/>
      <c r="L690" s="721">
        <f>L686+L687+L688</f>
        <v>6067549</v>
      </c>
      <c r="M690" s="720">
        <f>L690/J690</f>
        <v>1</v>
      </c>
    </row>
    <row r="691" spans="1:13" ht="18" x14ac:dyDescent="0.2">
      <c r="A691" s="730"/>
      <c r="B691" s="736"/>
      <c r="C691" s="737"/>
      <c r="D691" s="738"/>
      <c r="E691" s="742"/>
      <c r="F691" s="18"/>
      <c r="H691" s="741"/>
      <c r="I691" s="721"/>
      <c r="J691" s="721"/>
      <c r="K691" s="475"/>
      <c r="L691" s="721"/>
      <c r="M691" s="720"/>
    </row>
    <row r="692" spans="1:13" ht="18" x14ac:dyDescent="0.25">
      <c r="A692" s="237"/>
      <c r="B692" s="67"/>
      <c r="C692" s="18"/>
      <c r="E692" s="63"/>
      <c r="F692" s="18"/>
      <c r="H692" s="406"/>
      <c r="I692" s="406"/>
      <c r="J692" s="406"/>
      <c r="K692" s="406"/>
      <c r="L692" s="406"/>
    </row>
    <row r="693" spans="1:13" ht="18" x14ac:dyDescent="0.25">
      <c r="A693" s="237"/>
      <c r="B693" s="67"/>
      <c r="C693" s="18"/>
      <c r="D693" s="19" t="s">
        <v>1086</v>
      </c>
      <c r="E693" s="21"/>
      <c r="F693" s="18"/>
      <c r="H693" s="371"/>
      <c r="I693" s="371"/>
      <c r="J693" s="371"/>
      <c r="K693" s="371"/>
      <c r="L693" s="371"/>
    </row>
    <row r="694" spans="1:13" ht="18" x14ac:dyDescent="0.25">
      <c r="A694" s="237"/>
      <c r="B694" s="67"/>
      <c r="C694" s="36"/>
      <c r="D694" s="19" t="s">
        <v>1087</v>
      </c>
      <c r="E694" s="21"/>
      <c r="F694" s="18"/>
      <c r="H694" s="371"/>
      <c r="I694" s="371"/>
      <c r="J694" s="371"/>
      <c r="K694" s="371"/>
      <c r="L694" s="371"/>
    </row>
    <row r="695" spans="1:13" ht="18" x14ac:dyDescent="0.25">
      <c r="A695" s="237"/>
      <c r="B695" s="67"/>
      <c r="C695" s="36"/>
      <c r="D695" s="19"/>
      <c r="E695" s="22"/>
      <c r="F695" s="18"/>
      <c r="H695" s="373"/>
      <c r="I695" s="373"/>
      <c r="J695" s="373"/>
      <c r="K695" s="373"/>
      <c r="L695" s="373"/>
    </row>
    <row r="696" spans="1:13" ht="18" x14ac:dyDescent="0.25">
      <c r="A696" s="729" t="s">
        <v>503</v>
      </c>
      <c r="B696" s="662" t="s">
        <v>1</v>
      </c>
      <c r="C696" s="662"/>
      <c r="D696" s="13" t="s">
        <v>266</v>
      </c>
      <c r="E696" s="24" t="s">
        <v>3</v>
      </c>
      <c r="F696" s="18">
        <v>511112</v>
      </c>
      <c r="H696" s="340" t="s">
        <v>3</v>
      </c>
      <c r="I696" s="340" t="s">
        <v>5</v>
      </c>
      <c r="J696" s="340" t="s">
        <v>6</v>
      </c>
      <c r="K696" s="340" t="s">
        <v>7</v>
      </c>
      <c r="L696" s="478" t="s">
        <v>8</v>
      </c>
      <c r="M696" s="608" t="s">
        <v>9</v>
      </c>
    </row>
    <row r="697" spans="1:13" ht="18" x14ac:dyDescent="0.25">
      <c r="A697" s="730"/>
      <c r="B697" s="662" t="s">
        <v>15</v>
      </c>
      <c r="C697" s="662"/>
      <c r="D697" s="13" t="s">
        <v>119</v>
      </c>
      <c r="E697" s="24" t="s">
        <v>604</v>
      </c>
      <c r="F697" s="18"/>
      <c r="H697" s="340" t="s">
        <v>873</v>
      </c>
      <c r="I697" s="340" t="s">
        <v>874</v>
      </c>
      <c r="J697" s="340" t="s">
        <v>875</v>
      </c>
      <c r="K697" s="340" t="s">
        <v>876</v>
      </c>
      <c r="L697" s="611" t="s">
        <v>877</v>
      </c>
      <c r="M697" s="613" t="s">
        <v>1093</v>
      </c>
    </row>
    <row r="698" spans="1:13" ht="18" x14ac:dyDescent="0.25">
      <c r="A698" s="173">
        <v>1</v>
      </c>
      <c r="B698" s="23" t="s">
        <v>262</v>
      </c>
      <c r="C698" s="23">
        <v>123</v>
      </c>
      <c r="D698" s="11" t="s">
        <v>1088</v>
      </c>
      <c r="E698" s="600"/>
      <c r="F698" s="18"/>
      <c r="H698" s="340"/>
      <c r="I698" s="340">
        <v>180000</v>
      </c>
      <c r="J698" s="340">
        <v>180000</v>
      </c>
      <c r="K698" s="340"/>
      <c r="L698" s="376">
        <v>180000</v>
      </c>
      <c r="M698" s="182">
        <f t="shared" ref="M698:M708" si="26">L698/J698</f>
        <v>1</v>
      </c>
    </row>
    <row r="699" spans="1:13" ht="18" x14ac:dyDescent="0.25">
      <c r="A699" s="173">
        <v>2</v>
      </c>
      <c r="B699" s="23"/>
      <c r="C699" s="23">
        <v>312</v>
      </c>
      <c r="D699" s="11" t="s">
        <v>759</v>
      </c>
      <c r="E699" s="600"/>
      <c r="F699" s="18"/>
      <c r="H699" s="340"/>
      <c r="I699" s="340">
        <v>176369</v>
      </c>
      <c r="J699" s="340">
        <v>176369</v>
      </c>
      <c r="K699" s="340"/>
      <c r="L699" s="376">
        <v>69094</v>
      </c>
      <c r="M699" s="182">
        <f t="shared" si="26"/>
        <v>0.39175818879735103</v>
      </c>
    </row>
    <row r="700" spans="1:13" ht="18" x14ac:dyDescent="0.25">
      <c r="A700" s="173">
        <v>3</v>
      </c>
      <c r="B700" s="23" t="s">
        <v>262</v>
      </c>
      <c r="C700" s="23">
        <v>332</v>
      </c>
      <c r="D700" s="11" t="s">
        <v>320</v>
      </c>
      <c r="E700" s="600"/>
      <c r="F700" s="18"/>
      <c r="H700" s="340"/>
      <c r="I700" s="340">
        <v>121260</v>
      </c>
      <c r="J700" s="340">
        <v>121260</v>
      </c>
      <c r="K700" s="340"/>
      <c r="L700" s="376">
        <v>121260</v>
      </c>
      <c r="M700" s="182">
        <f t="shared" si="26"/>
        <v>1</v>
      </c>
    </row>
    <row r="701" spans="1:13" ht="18" x14ac:dyDescent="0.25">
      <c r="A701" s="173">
        <v>4</v>
      </c>
      <c r="B701" s="23" t="s">
        <v>262</v>
      </c>
      <c r="C701" s="23">
        <v>336</v>
      </c>
      <c r="D701" s="11" t="s">
        <v>1089</v>
      </c>
      <c r="E701" s="600"/>
      <c r="F701" s="18"/>
      <c r="H701" s="340"/>
      <c r="I701" s="340">
        <v>1531593</v>
      </c>
      <c r="J701" s="340">
        <v>1531593</v>
      </c>
      <c r="K701" s="340"/>
      <c r="L701" s="376">
        <v>1531593</v>
      </c>
      <c r="M701" s="182">
        <f t="shared" si="26"/>
        <v>1</v>
      </c>
    </row>
    <row r="702" spans="1:13" ht="18" x14ac:dyDescent="0.25">
      <c r="A702" s="173">
        <v>5</v>
      </c>
      <c r="B702" s="23" t="s">
        <v>262</v>
      </c>
      <c r="C702" s="23">
        <v>33</v>
      </c>
      <c r="D702" s="11" t="s">
        <v>973</v>
      </c>
      <c r="E702" s="600"/>
      <c r="F702" s="18"/>
      <c r="H702" s="340"/>
      <c r="I702" s="340">
        <f>SUM(I700:I701)</f>
        <v>1652853</v>
      </c>
      <c r="J702" s="340">
        <f>SUM(J700:J701)</f>
        <v>1652853</v>
      </c>
      <c r="K702" s="340"/>
      <c r="L702" s="376">
        <f>SUM(L700:L701)</f>
        <v>1652853</v>
      </c>
      <c r="M702" s="182">
        <f t="shared" si="26"/>
        <v>1</v>
      </c>
    </row>
    <row r="703" spans="1:13" ht="18" x14ac:dyDescent="0.25">
      <c r="A703" s="173">
        <v>6</v>
      </c>
      <c r="B703" s="68" t="s">
        <v>262</v>
      </c>
      <c r="C703" s="597">
        <v>351</v>
      </c>
      <c r="D703" s="11" t="s">
        <v>1081</v>
      </c>
      <c r="E703" s="598"/>
      <c r="F703" s="585"/>
      <c r="G703" s="586"/>
      <c r="H703" s="415"/>
      <c r="I703" s="415">
        <v>80451</v>
      </c>
      <c r="J703" s="415">
        <v>80451</v>
      </c>
      <c r="K703" s="587"/>
      <c r="L703" s="612">
        <v>51396</v>
      </c>
      <c r="M703" s="182">
        <f t="shared" si="26"/>
        <v>0.63884849162844459</v>
      </c>
    </row>
    <row r="704" spans="1:13" ht="18" x14ac:dyDescent="0.25">
      <c r="A704" s="173">
        <v>7</v>
      </c>
      <c r="B704" s="68" t="s">
        <v>262</v>
      </c>
      <c r="C704" s="597">
        <v>3</v>
      </c>
      <c r="D704" s="534" t="s">
        <v>1082</v>
      </c>
      <c r="E704" s="598"/>
      <c r="F704" s="585"/>
      <c r="G704" s="586"/>
      <c r="H704" s="415"/>
      <c r="I704" s="406">
        <f>SUM(I702:I703)+I699</f>
        <v>1909673</v>
      </c>
      <c r="J704" s="406">
        <f>SUM(J702:J703)+J699</f>
        <v>1909673</v>
      </c>
      <c r="K704" s="415"/>
      <c r="L704" s="406">
        <f>SUM(L702:L703)+L699</f>
        <v>1773343</v>
      </c>
      <c r="M704" s="182">
        <f t="shared" si="26"/>
        <v>0.92861081452164851</v>
      </c>
    </row>
    <row r="705" spans="1:13" ht="18" x14ac:dyDescent="0.25">
      <c r="A705" s="173">
        <v>8</v>
      </c>
      <c r="B705" s="100" t="s">
        <v>262</v>
      </c>
      <c r="C705" s="101">
        <v>64</v>
      </c>
      <c r="D705" s="484" t="s">
        <v>1090</v>
      </c>
      <c r="E705" s="62"/>
      <c r="F705" s="18"/>
      <c r="H705" s="400"/>
      <c r="I705" s="400">
        <v>292391</v>
      </c>
      <c r="J705" s="400">
        <v>292391</v>
      </c>
      <c r="K705" s="400"/>
      <c r="L705" s="588">
        <v>292391</v>
      </c>
      <c r="M705" s="426">
        <f t="shared" si="26"/>
        <v>1</v>
      </c>
    </row>
    <row r="706" spans="1:13" ht="18" x14ac:dyDescent="0.25">
      <c r="A706" s="173">
        <v>9</v>
      </c>
      <c r="B706" s="100" t="s">
        <v>262</v>
      </c>
      <c r="C706" s="101">
        <v>67</v>
      </c>
      <c r="D706" s="484" t="s">
        <v>1091</v>
      </c>
      <c r="E706" s="62"/>
      <c r="F706" s="18"/>
      <c r="H706" s="400"/>
      <c r="I706" s="400">
        <v>78945</v>
      </c>
      <c r="J706" s="400">
        <v>78945</v>
      </c>
      <c r="K706" s="400"/>
      <c r="L706" s="588">
        <v>78945</v>
      </c>
      <c r="M706" s="426">
        <f t="shared" si="26"/>
        <v>1</v>
      </c>
    </row>
    <row r="707" spans="1:13" ht="18" x14ac:dyDescent="0.25">
      <c r="A707" s="173">
        <v>10</v>
      </c>
      <c r="B707" s="100" t="s">
        <v>262</v>
      </c>
      <c r="C707" s="101">
        <v>6</v>
      </c>
      <c r="D707" s="484" t="s">
        <v>282</v>
      </c>
      <c r="E707" s="62"/>
      <c r="F707" s="18"/>
      <c r="H707" s="400"/>
      <c r="I707" s="400">
        <f>SUM(I705:I706)</f>
        <v>371336</v>
      </c>
      <c r="J707" s="400">
        <f>SUM(J705:J706)</f>
        <v>371336</v>
      </c>
      <c r="K707" s="400"/>
      <c r="L707" s="588">
        <f>SUM(L705:L706)</f>
        <v>371336</v>
      </c>
      <c r="M707" s="426">
        <f t="shared" si="26"/>
        <v>1</v>
      </c>
    </row>
    <row r="708" spans="1:13" ht="18" x14ac:dyDescent="0.2">
      <c r="A708" s="729">
        <v>11</v>
      </c>
      <c r="B708" s="733" t="s">
        <v>564</v>
      </c>
      <c r="C708" s="734"/>
      <c r="D708" s="735"/>
      <c r="E708" s="742" t="e">
        <f>SUM(#REF!)</f>
        <v>#REF!</v>
      </c>
      <c r="F708" s="18"/>
      <c r="H708" s="741"/>
      <c r="I708" s="743">
        <f>I698+I704+I707</f>
        <v>2461009</v>
      </c>
      <c r="J708" s="743">
        <f>J698+J704+J707</f>
        <v>2461009</v>
      </c>
      <c r="K708" s="599"/>
      <c r="L708" s="727">
        <f>L698+L704+L707</f>
        <v>2324679</v>
      </c>
      <c r="M708" s="716">
        <f t="shared" si="26"/>
        <v>0.94460402217139394</v>
      </c>
    </row>
    <row r="709" spans="1:13" ht="18" x14ac:dyDescent="0.2">
      <c r="A709" s="730"/>
      <c r="B709" s="736"/>
      <c r="C709" s="737"/>
      <c r="D709" s="738"/>
      <c r="E709" s="742"/>
      <c r="F709" s="18"/>
      <c r="H709" s="741"/>
      <c r="I709" s="744"/>
      <c r="J709" s="744"/>
      <c r="K709" s="475"/>
      <c r="L709" s="728"/>
      <c r="M709" s="717"/>
    </row>
    <row r="710" spans="1:13" ht="18" x14ac:dyDescent="0.25">
      <c r="A710" s="237"/>
      <c r="B710" s="67"/>
      <c r="C710" s="18"/>
      <c r="E710" s="63"/>
      <c r="F710" s="18"/>
      <c r="H710" s="406"/>
      <c r="I710" s="406"/>
      <c r="J710" s="406"/>
      <c r="K710" s="406"/>
      <c r="L710" s="406"/>
    </row>
    <row r="711" spans="1:13" ht="18" x14ac:dyDescent="0.25">
      <c r="A711" s="237"/>
      <c r="B711" s="67"/>
      <c r="C711" s="18"/>
      <c r="E711" s="63"/>
      <c r="F711" s="18"/>
      <c r="H711" s="406"/>
      <c r="I711" s="406"/>
      <c r="J711" s="406"/>
      <c r="K711" s="406"/>
      <c r="L711" s="406"/>
    </row>
    <row r="712" spans="1:13" ht="18" x14ac:dyDescent="0.25">
      <c r="A712" s="237"/>
      <c r="B712" s="67"/>
      <c r="C712" s="18"/>
      <c r="E712" s="63"/>
      <c r="F712" s="18"/>
      <c r="H712" s="406"/>
      <c r="I712" s="406"/>
      <c r="J712" s="406"/>
      <c r="K712" s="406"/>
      <c r="L712" s="406"/>
    </row>
    <row r="713" spans="1:13" ht="18" x14ac:dyDescent="0.25">
      <c r="A713" s="237"/>
      <c r="B713" s="67"/>
      <c r="C713" s="18"/>
      <c r="E713" s="63"/>
      <c r="F713" s="18"/>
      <c r="H713" s="406"/>
      <c r="I713" s="406"/>
      <c r="J713" s="406"/>
      <c r="K713" s="406"/>
      <c r="L713" s="406"/>
    </row>
    <row r="714" spans="1:13" ht="18" x14ac:dyDescent="0.25">
      <c r="A714" s="237"/>
      <c r="B714" s="67"/>
      <c r="C714" s="18"/>
      <c r="E714" s="63"/>
      <c r="F714" s="18"/>
      <c r="H714" s="406"/>
      <c r="I714" s="406"/>
      <c r="J714" s="406"/>
      <c r="K714" s="406"/>
      <c r="L714" s="406"/>
    </row>
    <row r="715" spans="1:13" ht="18" x14ac:dyDescent="0.25">
      <c r="A715" s="237"/>
      <c r="B715" s="67"/>
      <c r="C715" s="18"/>
      <c r="E715" s="63"/>
      <c r="F715" s="18"/>
      <c r="H715" s="601">
        <f>H690+H673+H663+H638+H627+H615+H604+H567+H556+H514+H502+H491+H474+H430+H408+H358+H348+H337+H301+H245+H231+H209+H189+H162+H150+H115+H85+H62+H138</f>
        <v>432494397.67000002</v>
      </c>
      <c r="I715" s="602">
        <f>+I690+I663+I638+I615+I604+I595+I556+I491+I474+I430+I408+I358+I348+I337+I301+I273+I245+I209+I189+I150+I139+I127+I85+I62+I231+I115+I708</f>
        <v>-104241682.67</v>
      </c>
      <c r="J715" s="602">
        <f>+J690+J663+J638+J615+J604+J595+J556+J491+J474+J430+J408+J358+J348+J337+J301+J273+J245+J209+J189+J150+J139+J127+J85+J62+J231+J115+J708</f>
        <v>328252715</v>
      </c>
      <c r="K715" s="406"/>
      <c r="L715" s="602">
        <f>+L690+L663+L638+L615+L604+L595+L556+L491+L474+L430+L408+L358+L348+L337+L301+L273+L245+L209+L189+L150+L139+L127+L85+L62+L231+L115+L708</f>
        <v>327686752</v>
      </c>
      <c r="M715" s="182">
        <f>L715/J715</f>
        <v>0.99827583147332077</v>
      </c>
    </row>
    <row r="716" spans="1:13" ht="18" x14ac:dyDescent="0.25">
      <c r="A716" s="237"/>
      <c r="B716" s="67"/>
      <c r="C716" s="18"/>
      <c r="E716" s="63"/>
      <c r="F716" s="18"/>
      <c r="H716" s="424"/>
      <c r="I716" s="603"/>
      <c r="J716" s="424"/>
      <c r="K716" s="424"/>
      <c r="L716" s="424"/>
    </row>
    <row r="717" spans="1:13" ht="18" x14ac:dyDescent="0.25">
      <c r="A717" s="237"/>
      <c r="B717" s="67"/>
      <c r="C717" s="18"/>
      <c r="E717" s="63"/>
      <c r="F717" s="18"/>
      <c r="H717" s="406"/>
      <c r="I717" s="406"/>
      <c r="J717" s="406"/>
      <c r="K717" s="406"/>
      <c r="L717" s="406"/>
    </row>
    <row r="718" spans="1:13" ht="18" x14ac:dyDescent="0.25">
      <c r="A718" s="237"/>
      <c r="B718" s="67"/>
      <c r="C718" s="18"/>
      <c r="D718" s="19" t="s">
        <v>117</v>
      </c>
      <c r="E718" s="21"/>
      <c r="F718" s="18"/>
      <c r="H718" s="371"/>
      <c r="I718" s="371"/>
      <c r="J718" s="371"/>
      <c r="K718" s="371"/>
      <c r="L718" s="371"/>
    </row>
    <row r="719" spans="1:13" ht="18" x14ac:dyDescent="0.25">
      <c r="A719" s="237"/>
      <c r="B719" s="67"/>
      <c r="C719" s="36"/>
      <c r="D719" s="19" t="s">
        <v>118</v>
      </c>
      <c r="E719" s="21"/>
      <c r="F719" s="18"/>
      <c r="H719" s="371"/>
      <c r="I719" s="371"/>
      <c r="J719" s="371"/>
      <c r="K719" s="371"/>
      <c r="L719" s="371"/>
    </row>
    <row r="720" spans="1:13" ht="18" x14ac:dyDescent="0.25">
      <c r="A720" s="237"/>
      <c r="B720" s="67"/>
      <c r="C720" s="36"/>
      <c r="D720" s="19"/>
      <c r="E720" s="22"/>
      <c r="F720" s="18"/>
      <c r="H720" s="373"/>
      <c r="I720" s="373"/>
      <c r="J720" s="373"/>
      <c r="K720" s="373"/>
      <c r="L720" s="373"/>
    </row>
    <row r="721" spans="1:13" ht="18" x14ac:dyDescent="0.25">
      <c r="A721" s="729" t="s">
        <v>503</v>
      </c>
      <c r="B721" s="731" t="s">
        <v>1</v>
      </c>
      <c r="C721" s="732"/>
      <c r="D721" s="13" t="s">
        <v>266</v>
      </c>
      <c r="E721" s="24" t="s">
        <v>3</v>
      </c>
      <c r="F721" s="18">
        <v>511112</v>
      </c>
      <c r="H721" s="340" t="s">
        <v>3</v>
      </c>
      <c r="I721" s="340" t="s">
        <v>5</v>
      </c>
      <c r="J721" s="340" t="s">
        <v>6</v>
      </c>
      <c r="K721" s="340" t="s">
        <v>7</v>
      </c>
      <c r="L721" s="478" t="s">
        <v>8</v>
      </c>
      <c r="M721" s="608" t="s">
        <v>9</v>
      </c>
    </row>
    <row r="722" spans="1:13" ht="18" x14ac:dyDescent="0.25">
      <c r="A722" s="730"/>
      <c r="B722" s="731" t="s">
        <v>15</v>
      </c>
      <c r="C722" s="732"/>
      <c r="D722" s="13" t="s">
        <v>119</v>
      </c>
      <c r="E722" s="24" t="s">
        <v>604</v>
      </c>
      <c r="F722" s="18"/>
      <c r="H722" s="340" t="s">
        <v>873</v>
      </c>
      <c r="I722" s="340" t="s">
        <v>874</v>
      </c>
      <c r="J722" s="494" t="s">
        <v>875</v>
      </c>
      <c r="K722" s="494" t="s">
        <v>876</v>
      </c>
      <c r="L722" s="610" t="s">
        <v>877</v>
      </c>
      <c r="M722" s="609" t="s">
        <v>1093</v>
      </c>
    </row>
    <row r="723" spans="1:13" ht="18" x14ac:dyDescent="0.25">
      <c r="A723" s="236">
        <v>1</v>
      </c>
      <c r="B723" s="68" t="s">
        <v>262</v>
      </c>
      <c r="C723" s="23">
        <v>512</v>
      </c>
      <c r="D723" s="46" t="s">
        <v>779</v>
      </c>
      <c r="E723" s="10">
        <v>69490587</v>
      </c>
      <c r="F723" s="18"/>
      <c r="H723" s="341">
        <f>H728-H715</f>
        <v>38859108.329999983</v>
      </c>
      <c r="I723" s="341">
        <v>87588349</v>
      </c>
      <c r="J723" s="341">
        <f>H723+I723-I715</f>
        <v>230689140</v>
      </c>
      <c r="K723" s="341"/>
      <c r="L723" s="341"/>
      <c r="M723" s="182">
        <f>L723/J723</f>
        <v>0</v>
      </c>
    </row>
    <row r="724" spans="1:13" ht="18" x14ac:dyDescent="0.25">
      <c r="A724" s="236">
        <v>2</v>
      </c>
      <c r="B724" s="68" t="s">
        <v>262</v>
      </c>
      <c r="C724" s="29"/>
      <c r="D724" s="49"/>
      <c r="E724" s="62">
        <f>SUM(E723:E723)</f>
        <v>69490587</v>
      </c>
      <c r="F724" s="18"/>
      <c r="H724" s="400">
        <f>SUM(H723:H723)</f>
        <v>38859108.329999983</v>
      </c>
      <c r="I724" s="400">
        <f>SUM(I723:I723)</f>
        <v>87588349</v>
      </c>
      <c r="J724" s="404">
        <f>SUM(J723:J723)</f>
        <v>230689140</v>
      </c>
      <c r="K724" s="404"/>
      <c r="L724" s="404"/>
      <c r="M724" s="182">
        <f>L724/J724</f>
        <v>0</v>
      </c>
    </row>
    <row r="725" spans="1:13" ht="18" x14ac:dyDescent="0.2">
      <c r="A725" s="729">
        <v>3</v>
      </c>
      <c r="B725" s="733" t="s">
        <v>22</v>
      </c>
      <c r="C725" s="734"/>
      <c r="D725" s="735"/>
      <c r="E725" s="739">
        <f>SUM(E724)</f>
        <v>69490587</v>
      </c>
      <c r="F725" s="18"/>
      <c r="H725" s="723">
        <f>SUM(H724)</f>
        <v>38859108.329999983</v>
      </c>
      <c r="I725" s="723">
        <f>SUM(I724)</f>
        <v>87588349</v>
      </c>
      <c r="J725" s="741">
        <f>SUM(J724)</f>
        <v>230689140</v>
      </c>
      <c r="K725" s="475"/>
      <c r="L725" s="475"/>
      <c r="M725" s="182">
        <f>L725/J725</f>
        <v>0</v>
      </c>
    </row>
    <row r="726" spans="1:13" ht="18" x14ac:dyDescent="0.2">
      <c r="A726" s="730"/>
      <c r="B726" s="736"/>
      <c r="C726" s="737"/>
      <c r="D726" s="738"/>
      <c r="E726" s="740"/>
      <c r="F726" s="18"/>
      <c r="H726" s="724"/>
      <c r="I726" s="724"/>
      <c r="J726" s="741"/>
      <c r="K726" s="475"/>
      <c r="L726" s="475"/>
      <c r="M726" s="182"/>
    </row>
    <row r="727" spans="1:13" ht="18" x14ac:dyDescent="0.25">
      <c r="A727" s="237"/>
      <c r="B727" s="67"/>
      <c r="C727" s="18"/>
      <c r="E727" s="63"/>
      <c r="F727" s="18"/>
      <c r="H727" s="406"/>
      <c r="I727" s="406"/>
      <c r="J727" s="406"/>
      <c r="K727" s="406"/>
      <c r="L727" s="406"/>
    </row>
    <row r="728" spans="1:13" ht="18" x14ac:dyDescent="0.25">
      <c r="A728" s="237"/>
      <c r="B728" s="604"/>
      <c r="C728" s="605"/>
      <c r="D728" s="65" t="s">
        <v>1092</v>
      </c>
      <c r="E728" s="606" t="e">
        <f>SUM(E209+E231+#REF!+E556+E301+E62+E245+#REF!+E337+E408+E150+E348+E358+E604+E638+E663+E673+#REF!+E615+E627+E690+E567+E514+E491+E162+E189+E430+E474+E85+E725)</f>
        <v>#REF!</v>
      </c>
      <c r="F728" s="606" t="e">
        <f>SUM(F209+F231+#REF!+F556+F301+F62+F245+#REF!+F337+F408+F150+F348+F358+F604+F638+F663+F673+#REF!+F615+F627+F690+F567+F514+F491+F162+F189+F430+F474+F85+F725)</f>
        <v>#REF!</v>
      </c>
      <c r="G728" s="606" t="e">
        <f>SUM(G209+G231+#REF!+G556+G301+G62+G245+#REF!+G337+G408+G150+G348+G358+G604+G638+G663+G673+#REF!+G615+G627+G690+G567+G514+G491+G162+G189+G430+G474+G85+G725)</f>
        <v>#REF!</v>
      </c>
      <c r="H728" s="406">
        <f>'[1]1.m'!D13</f>
        <v>471353506</v>
      </c>
      <c r="I728" s="406">
        <f>-(I715)+I725</f>
        <v>191830031.67000002</v>
      </c>
      <c r="J728" s="406">
        <f>J715+J725</f>
        <v>558941855</v>
      </c>
      <c r="K728" s="406"/>
      <c r="L728" s="406"/>
    </row>
    <row r="729" spans="1:13" ht="18" x14ac:dyDescent="0.25">
      <c r="A729" s="607"/>
      <c r="B729" s="67"/>
      <c r="C729" s="18"/>
      <c r="E729" s="63"/>
      <c r="F729" s="18"/>
      <c r="H729" s="406"/>
      <c r="I729" s="406"/>
      <c r="J729" s="406"/>
      <c r="K729" s="406"/>
      <c r="L729" s="406"/>
    </row>
    <row r="730" spans="1:13" ht="18" x14ac:dyDescent="0.25">
      <c r="A730" s="237"/>
      <c r="B730" s="67"/>
      <c r="C730" s="18"/>
      <c r="E730" s="63"/>
      <c r="F730" s="18"/>
      <c r="H730" s="406"/>
      <c r="I730" s="406"/>
      <c r="J730" s="406"/>
      <c r="K730" s="406">
        <v>900070</v>
      </c>
      <c r="L730" s="406">
        <v>230689140</v>
      </c>
    </row>
    <row r="731" spans="1:13" ht="18" x14ac:dyDescent="0.25">
      <c r="A731" s="237"/>
      <c r="B731" s="67"/>
      <c r="C731" s="18"/>
      <c r="E731" s="63"/>
      <c r="F731" s="18"/>
      <c r="H731" s="406"/>
      <c r="I731" s="406"/>
      <c r="J731" s="406"/>
      <c r="K731" s="406">
        <v>104030</v>
      </c>
      <c r="L731" s="406">
        <v>370000</v>
      </c>
    </row>
    <row r="732" spans="1:13" ht="18" x14ac:dyDescent="0.25">
      <c r="A732" s="237"/>
      <c r="B732" s="67"/>
      <c r="C732" s="18"/>
      <c r="E732" s="63"/>
      <c r="F732" s="18"/>
      <c r="H732" s="406"/>
      <c r="I732" s="406"/>
      <c r="J732" s="406"/>
      <c r="K732" s="406" t="s">
        <v>1105</v>
      </c>
      <c r="L732" s="406">
        <f>SUM(L730:L731)</f>
        <v>231059140</v>
      </c>
    </row>
  </sheetData>
  <mergeCells count="342">
    <mergeCell ref="A4:A5"/>
    <mergeCell ref="B4:C4"/>
    <mergeCell ref="B5:C5"/>
    <mergeCell ref="L6:L9"/>
    <mergeCell ref="L13:L15"/>
    <mergeCell ref="L21:L23"/>
    <mergeCell ref="L33:L36"/>
    <mergeCell ref="K55:K56"/>
    <mergeCell ref="A62:A63"/>
    <mergeCell ref="B62:D63"/>
    <mergeCell ref="E62:E63"/>
    <mergeCell ref="H62:H63"/>
    <mergeCell ref="I62:I63"/>
    <mergeCell ref="J62:J63"/>
    <mergeCell ref="L62:L63"/>
    <mergeCell ref="A69:A70"/>
    <mergeCell ref="B69:C69"/>
    <mergeCell ref="B70:C70"/>
    <mergeCell ref="L74:L75"/>
    <mergeCell ref="A85:A86"/>
    <mergeCell ref="B85:D86"/>
    <mergeCell ref="E85:E86"/>
    <mergeCell ref="H85:H86"/>
    <mergeCell ref="I85:I86"/>
    <mergeCell ref="J85:J86"/>
    <mergeCell ref="A91:A92"/>
    <mergeCell ref="B91:C91"/>
    <mergeCell ref="B92:C92"/>
    <mergeCell ref="K111:K113"/>
    <mergeCell ref="A115:A116"/>
    <mergeCell ref="B115:D116"/>
    <mergeCell ref="E115:E116"/>
    <mergeCell ref="H115:H116"/>
    <mergeCell ref="I115:I116"/>
    <mergeCell ref="A133:A134"/>
    <mergeCell ref="B133:C133"/>
    <mergeCell ref="B134:C134"/>
    <mergeCell ref="B139:D139"/>
    <mergeCell ref="A144:A145"/>
    <mergeCell ref="B144:C144"/>
    <mergeCell ref="B145:C145"/>
    <mergeCell ref="J115:J116"/>
    <mergeCell ref="K115:K116"/>
    <mergeCell ref="A122:A123"/>
    <mergeCell ref="B122:C122"/>
    <mergeCell ref="B123:C123"/>
    <mergeCell ref="A168:A169"/>
    <mergeCell ref="B168:C168"/>
    <mergeCell ref="B169:C169"/>
    <mergeCell ref="A189:A190"/>
    <mergeCell ref="B189:D190"/>
    <mergeCell ref="E189:E190"/>
    <mergeCell ref="L150:L151"/>
    <mergeCell ref="A156:A157"/>
    <mergeCell ref="B156:C156"/>
    <mergeCell ref="B157:C157"/>
    <mergeCell ref="A162:A163"/>
    <mergeCell ref="B162:D163"/>
    <mergeCell ref="E162:E163"/>
    <mergeCell ref="H162:H163"/>
    <mergeCell ref="A150:A151"/>
    <mergeCell ref="B150:D151"/>
    <mergeCell ref="E150:E151"/>
    <mergeCell ref="H150:H151"/>
    <mergeCell ref="I150:I151"/>
    <mergeCell ref="J150:J151"/>
    <mergeCell ref="A209:A210"/>
    <mergeCell ref="B209:D210"/>
    <mergeCell ref="E209:E210"/>
    <mergeCell ref="H209:H210"/>
    <mergeCell ref="I209:I210"/>
    <mergeCell ref="J209:J210"/>
    <mergeCell ref="H189:H190"/>
    <mergeCell ref="I189:I190"/>
    <mergeCell ref="J189:J190"/>
    <mergeCell ref="A195:A196"/>
    <mergeCell ref="B195:C195"/>
    <mergeCell ref="B196:C196"/>
    <mergeCell ref="A231:A232"/>
    <mergeCell ref="B231:D232"/>
    <mergeCell ref="E231:E232"/>
    <mergeCell ref="H231:H232"/>
    <mergeCell ref="I231:I232"/>
    <mergeCell ref="J231:J232"/>
    <mergeCell ref="A215:A216"/>
    <mergeCell ref="B215:C215"/>
    <mergeCell ref="B216:C216"/>
    <mergeCell ref="A237:A238"/>
    <mergeCell ref="B237:C237"/>
    <mergeCell ref="B238:C238"/>
    <mergeCell ref="A245:A246"/>
    <mergeCell ref="E245:E246"/>
    <mergeCell ref="H245:H246"/>
    <mergeCell ref="I245:I246"/>
    <mergeCell ref="J245:J246"/>
    <mergeCell ref="L245:L246"/>
    <mergeCell ref="A301:A302"/>
    <mergeCell ref="B301:D302"/>
    <mergeCell ref="E301:E302"/>
    <mergeCell ref="H301:H302"/>
    <mergeCell ref="I301:I302"/>
    <mergeCell ref="J301:J302"/>
    <mergeCell ref="K301:K302"/>
    <mergeCell ref="L301:L302"/>
    <mergeCell ref="A254:A255"/>
    <mergeCell ref="B254:C254"/>
    <mergeCell ref="B255:C255"/>
    <mergeCell ref="A278:A279"/>
    <mergeCell ref="B278:C278"/>
    <mergeCell ref="B279:C279"/>
    <mergeCell ref="A308:A309"/>
    <mergeCell ref="B308:C308"/>
    <mergeCell ref="B309:C309"/>
    <mergeCell ref="L314:L316"/>
    <mergeCell ref="L320:L324"/>
    <mergeCell ref="A337:A338"/>
    <mergeCell ref="B337:D338"/>
    <mergeCell ref="E337:E338"/>
    <mergeCell ref="H337:H338"/>
    <mergeCell ref="I337:I338"/>
    <mergeCell ref="J337:J338"/>
    <mergeCell ref="L337:L338"/>
    <mergeCell ref="A343:A344"/>
    <mergeCell ref="B343:C343"/>
    <mergeCell ref="B344:C344"/>
    <mergeCell ref="A348:A349"/>
    <mergeCell ref="B348:D349"/>
    <mergeCell ref="E348:E349"/>
    <mergeCell ref="H348:H349"/>
    <mergeCell ref="I348:I349"/>
    <mergeCell ref="J358:J359"/>
    <mergeCell ref="A364:A365"/>
    <mergeCell ref="B364:C364"/>
    <mergeCell ref="B365:C365"/>
    <mergeCell ref="L367:L372"/>
    <mergeCell ref="L384:L385"/>
    <mergeCell ref="J348:J349"/>
    <mergeCell ref="L348:L349"/>
    <mergeCell ref="A354:A355"/>
    <mergeCell ref="B354:C354"/>
    <mergeCell ref="B355:C355"/>
    <mergeCell ref="A358:A359"/>
    <mergeCell ref="B358:D359"/>
    <mergeCell ref="E358:E359"/>
    <mergeCell ref="H358:H359"/>
    <mergeCell ref="I358:I359"/>
    <mergeCell ref="A414:A415"/>
    <mergeCell ref="B414:C414"/>
    <mergeCell ref="B415:C415"/>
    <mergeCell ref="A430:A431"/>
    <mergeCell ref="B430:D431"/>
    <mergeCell ref="E430:E431"/>
    <mergeCell ref="L386:L387"/>
    <mergeCell ref="A408:A409"/>
    <mergeCell ref="B408:D409"/>
    <mergeCell ref="E408:E409"/>
    <mergeCell ref="H408:H409"/>
    <mergeCell ref="I408:I409"/>
    <mergeCell ref="J408:J409"/>
    <mergeCell ref="L408:L409"/>
    <mergeCell ref="A474:A475"/>
    <mergeCell ref="B474:D475"/>
    <mergeCell ref="E474:E475"/>
    <mergeCell ref="H474:H475"/>
    <mergeCell ref="I474:I475"/>
    <mergeCell ref="J474:J475"/>
    <mergeCell ref="L474:L475"/>
    <mergeCell ref="H430:H431"/>
    <mergeCell ref="I430:I431"/>
    <mergeCell ref="J430:J431"/>
    <mergeCell ref="K430:K431"/>
    <mergeCell ref="L430:L431"/>
    <mergeCell ref="A436:A437"/>
    <mergeCell ref="B436:C436"/>
    <mergeCell ref="B437:C437"/>
    <mergeCell ref="L491:L492"/>
    <mergeCell ref="A497:A498"/>
    <mergeCell ref="B497:C497"/>
    <mergeCell ref="B498:C498"/>
    <mergeCell ref="A480:A481"/>
    <mergeCell ref="B480:C480"/>
    <mergeCell ref="B481:C481"/>
    <mergeCell ref="A491:A492"/>
    <mergeCell ref="E491:E492"/>
    <mergeCell ref="H491:H492"/>
    <mergeCell ref="A502:A503"/>
    <mergeCell ref="E502:E503"/>
    <mergeCell ref="H502:H503"/>
    <mergeCell ref="A510:A511"/>
    <mergeCell ref="B510:C510"/>
    <mergeCell ref="B511:C511"/>
    <mergeCell ref="I491:I492"/>
    <mergeCell ref="J491:J492"/>
    <mergeCell ref="K491:K492"/>
    <mergeCell ref="A556:A557"/>
    <mergeCell ref="B556:D557"/>
    <mergeCell ref="E556:E557"/>
    <mergeCell ref="H556:H557"/>
    <mergeCell ref="I556:I557"/>
    <mergeCell ref="J556:J557"/>
    <mergeCell ref="L556:L557"/>
    <mergeCell ref="A514:A515"/>
    <mergeCell ref="E514:E515"/>
    <mergeCell ref="H514:H515"/>
    <mergeCell ref="A521:A522"/>
    <mergeCell ref="B521:C521"/>
    <mergeCell ref="B522:C522"/>
    <mergeCell ref="H567:H568"/>
    <mergeCell ref="A574:A575"/>
    <mergeCell ref="B574:C574"/>
    <mergeCell ref="B575:C575"/>
    <mergeCell ref="A600:A601"/>
    <mergeCell ref="B600:C600"/>
    <mergeCell ref="B601:C601"/>
    <mergeCell ref="A563:A564"/>
    <mergeCell ref="B563:C563"/>
    <mergeCell ref="B564:C564"/>
    <mergeCell ref="A567:A568"/>
    <mergeCell ref="B567:D568"/>
    <mergeCell ref="E567:E568"/>
    <mergeCell ref="A604:A605"/>
    <mergeCell ref="B604:D605"/>
    <mergeCell ref="E604:E605"/>
    <mergeCell ref="H604:H605"/>
    <mergeCell ref="I604:I605"/>
    <mergeCell ref="J604:J605"/>
    <mergeCell ref="A611:A612"/>
    <mergeCell ref="B611:C611"/>
    <mergeCell ref="B612:C612"/>
    <mergeCell ref="A627:A628"/>
    <mergeCell ref="B627:D628"/>
    <mergeCell ref="E627:E628"/>
    <mergeCell ref="H627:H628"/>
    <mergeCell ref="H615:H616"/>
    <mergeCell ref="I615:I616"/>
    <mergeCell ref="A615:A616"/>
    <mergeCell ref="B615:D616"/>
    <mergeCell ref="E615:E616"/>
    <mergeCell ref="A621:A622"/>
    <mergeCell ref="B621:C621"/>
    <mergeCell ref="B622:C622"/>
    <mergeCell ref="H638:H639"/>
    <mergeCell ref="I638:I639"/>
    <mergeCell ref="J638:J639"/>
    <mergeCell ref="L638:L639"/>
    <mergeCell ref="A644:A645"/>
    <mergeCell ref="B644:C644"/>
    <mergeCell ref="B645:C645"/>
    <mergeCell ref="A633:A634"/>
    <mergeCell ref="B633:C633"/>
    <mergeCell ref="B634:C634"/>
    <mergeCell ref="A638:A639"/>
    <mergeCell ref="B638:D639"/>
    <mergeCell ref="E638:E639"/>
    <mergeCell ref="H673:H674"/>
    <mergeCell ref="K646:K648"/>
    <mergeCell ref="L646:L648"/>
    <mergeCell ref="A663:A664"/>
    <mergeCell ref="B663:D664"/>
    <mergeCell ref="E663:E664"/>
    <mergeCell ref="H663:H664"/>
    <mergeCell ref="I663:I664"/>
    <mergeCell ref="J663:J664"/>
    <mergeCell ref="L663:L664"/>
    <mergeCell ref="A679:A680"/>
    <mergeCell ref="B679:C679"/>
    <mergeCell ref="B680:C680"/>
    <mergeCell ref="A690:A691"/>
    <mergeCell ref="B690:D691"/>
    <mergeCell ref="E690:E691"/>
    <mergeCell ref="A669:A670"/>
    <mergeCell ref="B669:C669"/>
    <mergeCell ref="B670:C670"/>
    <mergeCell ref="A673:A674"/>
    <mergeCell ref="E673:E674"/>
    <mergeCell ref="A708:A709"/>
    <mergeCell ref="B708:D709"/>
    <mergeCell ref="E708:E709"/>
    <mergeCell ref="H708:H709"/>
    <mergeCell ref="I708:I709"/>
    <mergeCell ref="J708:J709"/>
    <mergeCell ref="H690:H691"/>
    <mergeCell ref="I690:I691"/>
    <mergeCell ref="J690:J691"/>
    <mergeCell ref="A696:A697"/>
    <mergeCell ref="B696:C696"/>
    <mergeCell ref="B697:C697"/>
    <mergeCell ref="A721:A722"/>
    <mergeCell ref="B721:C721"/>
    <mergeCell ref="B722:C722"/>
    <mergeCell ref="A725:A726"/>
    <mergeCell ref="B725:D726"/>
    <mergeCell ref="E725:E726"/>
    <mergeCell ref="H725:H726"/>
    <mergeCell ref="I725:I726"/>
    <mergeCell ref="J725:J726"/>
    <mergeCell ref="I502:I503"/>
    <mergeCell ref="J502:J503"/>
    <mergeCell ref="K502:K503"/>
    <mergeCell ref="L502:L503"/>
    <mergeCell ref="M502:M503"/>
    <mergeCell ref="L604:L605"/>
    <mergeCell ref="L523:L524"/>
    <mergeCell ref="M708:M709"/>
    <mergeCell ref="M690:M691"/>
    <mergeCell ref="M673:M674"/>
    <mergeCell ref="M663:M664"/>
    <mergeCell ref="M638:M639"/>
    <mergeCell ref="M615:M616"/>
    <mergeCell ref="L708:L709"/>
    <mergeCell ref="L690:L691"/>
    <mergeCell ref="L615:L616"/>
    <mergeCell ref="J615:J616"/>
    <mergeCell ref="L539:L542"/>
    <mergeCell ref="M491:M492"/>
    <mergeCell ref="M474:M475"/>
    <mergeCell ref="M408:M409"/>
    <mergeCell ref="M358:M359"/>
    <mergeCell ref="M348:M349"/>
    <mergeCell ref="M337:M338"/>
    <mergeCell ref="M604:M605"/>
    <mergeCell ref="M556:M557"/>
    <mergeCell ref="M514:M515"/>
    <mergeCell ref="M115:M116"/>
    <mergeCell ref="M85:M86"/>
    <mergeCell ref="M62:M63"/>
    <mergeCell ref="K470:K471"/>
    <mergeCell ref="M301:M302"/>
    <mergeCell ref="M245:M246"/>
    <mergeCell ref="M231:M232"/>
    <mergeCell ref="M209:M210"/>
    <mergeCell ref="M189:M190"/>
    <mergeCell ref="M150:M151"/>
    <mergeCell ref="L448:L450"/>
    <mergeCell ref="L290:L292"/>
    <mergeCell ref="L231:L232"/>
    <mergeCell ref="L220:L221"/>
    <mergeCell ref="K227:K228"/>
    <mergeCell ref="L189:L190"/>
    <mergeCell ref="L209:L210"/>
    <mergeCell ref="L115:L116"/>
    <mergeCell ref="L85:L86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Header xml:space="preserve">&amp;LMagyaepolány Község Önkormányzata&amp;C2018. évi zárszámadás
Kiadások kormányzati funkciónként
&amp;R10. sz melléklet
</oddHeader>
  </headerFooter>
  <rowBreaks count="6" manualBreakCount="6">
    <brk id="87" max="12" man="1"/>
    <brk id="191" max="12" man="1"/>
    <brk id="302" max="12" man="1"/>
    <brk id="410" max="12" man="1"/>
    <brk id="517" max="12" man="1"/>
    <brk id="629" max="12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11"/>
  <sheetViews>
    <sheetView topLeftCell="O1" workbookViewId="0">
      <selection activeCell="N115" sqref="N115"/>
    </sheetView>
  </sheetViews>
  <sheetFormatPr defaultRowHeight="12.75" x14ac:dyDescent="0.2"/>
  <cols>
    <col min="2" max="2" width="54.5703125" customWidth="1"/>
    <col min="3" max="3" width="6.85546875" bestFit="1" customWidth="1"/>
    <col min="4" max="4" width="12.7109375" bestFit="1" customWidth="1"/>
    <col min="5" max="5" width="9.5703125" bestFit="1" customWidth="1"/>
    <col min="6" max="8" width="11.42578125" bestFit="1" customWidth="1"/>
    <col min="9" max="9" width="12.7109375" bestFit="1" customWidth="1"/>
    <col min="10" max="10" width="10.85546875" bestFit="1" customWidth="1"/>
    <col min="11" max="12" width="11.42578125" bestFit="1" customWidth="1"/>
    <col min="13" max="14" width="12.7109375" bestFit="1" customWidth="1"/>
    <col min="15" max="17" width="11.42578125" bestFit="1" customWidth="1"/>
    <col min="18" max="18" width="9.5703125" bestFit="1" customWidth="1"/>
    <col min="19" max="19" width="8.85546875" bestFit="1" customWidth="1"/>
    <col min="20" max="20" width="11.42578125" bestFit="1" customWidth="1"/>
    <col min="21" max="21" width="9.5703125" bestFit="1" customWidth="1"/>
    <col min="22" max="23" width="11.42578125" bestFit="1" customWidth="1"/>
    <col min="25" max="25" width="12.7109375" bestFit="1" customWidth="1"/>
    <col min="26" max="26" width="9" bestFit="1" customWidth="1"/>
    <col min="27" max="27" width="12.7109375" bestFit="1" customWidth="1"/>
    <col min="28" max="28" width="9.5703125" bestFit="1" customWidth="1"/>
    <col min="29" max="29" width="8.85546875" bestFit="1" customWidth="1"/>
    <col min="30" max="30" width="9" bestFit="1" customWidth="1"/>
    <col min="31" max="32" width="11.42578125" bestFit="1" customWidth="1"/>
    <col min="33" max="33" width="8.42578125" bestFit="1" customWidth="1"/>
    <col min="34" max="35" width="11.42578125" bestFit="1" customWidth="1"/>
    <col min="36" max="36" width="14.140625" bestFit="1" customWidth="1"/>
    <col min="37" max="37" width="8.42578125" bestFit="1" customWidth="1"/>
    <col min="38" max="38" width="14.140625" bestFit="1" customWidth="1"/>
  </cols>
  <sheetData>
    <row r="2" spans="1:38" x14ac:dyDescent="0.2">
      <c r="A2" s="621"/>
      <c r="B2" s="622" t="s">
        <v>1</v>
      </c>
      <c r="C2" s="622" t="s">
        <v>2</v>
      </c>
      <c r="D2" s="623" t="s">
        <v>3</v>
      </c>
      <c r="E2" s="623" t="s">
        <v>4</v>
      </c>
      <c r="F2" s="624" t="s">
        <v>322</v>
      </c>
      <c r="G2" s="624"/>
      <c r="H2" s="624" t="s">
        <v>6</v>
      </c>
      <c r="I2" s="624" t="s">
        <v>322</v>
      </c>
      <c r="J2" s="623" t="s">
        <v>6</v>
      </c>
      <c r="K2" s="623" t="s">
        <v>7</v>
      </c>
      <c r="L2" s="623" t="s">
        <v>8</v>
      </c>
      <c r="M2" s="623" t="s">
        <v>9</v>
      </c>
      <c r="N2" s="623"/>
      <c r="O2" s="623" t="s">
        <v>10</v>
      </c>
      <c r="P2" s="623" t="s">
        <v>262</v>
      </c>
      <c r="Q2" s="623" t="s">
        <v>288</v>
      </c>
      <c r="R2" s="623" t="s">
        <v>289</v>
      </c>
      <c r="S2" s="625" t="s">
        <v>1122</v>
      </c>
      <c r="T2" s="623" t="s">
        <v>1123</v>
      </c>
      <c r="U2" s="623" t="s">
        <v>1124</v>
      </c>
      <c r="V2" s="623" t="s">
        <v>1125</v>
      </c>
      <c r="W2" s="623" t="s">
        <v>1126</v>
      </c>
      <c r="X2" s="623" t="s">
        <v>1127</v>
      </c>
      <c r="Y2" s="623" t="s">
        <v>1128</v>
      </c>
      <c r="Z2" s="623" t="s">
        <v>1129</v>
      </c>
      <c r="AA2" s="623"/>
      <c r="AB2" s="623" t="s">
        <v>1130</v>
      </c>
      <c r="AC2" s="623" t="s">
        <v>1131</v>
      </c>
      <c r="AD2" s="623" t="s">
        <v>1132</v>
      </c>
      <c r="AE2" s="623" t="s">
        <v>1133</v>
      </c>
      <c r="AF2" s="623" t="s">
        <v>1134</v>
      </c>
      <c r="AG2" s="623" t="s">
        <v>1135</v>
      </c>
      <c r="AH2" s="623" t="s">
        <v>1136</v>
      </c>
      <c r="AI2" s="623"/>
      <c r="AJ2" s="623" t="s">
        <v>1137</v>
      </c>
      <c r="AK2" s="623" t="s">
        <v>1138</v>
      </c>
      <c r="AL2" s="621" t="s">
        <v>1139</v>
      </c>
    </row>
    <row r="3" spans="1:38" ht="38.25" x14ac:dyDescent="0.2">
      <c r="A3" s="801" t="s">
        <v>223</v>
      </c>
      <c r="B3" s="626" t="s">
        <v>119</v>
      </c>
      <c r="C3" s="627" t="s">
        <v>224</v>
      </c>
      <c r="D3" s="627" t="s">
        <v>225</v>
      </c>
      <c r="E3" s="628" t="s">
        <v>225</v>
      </c>
      <c r="F3" s="627" t="s">
        <v>225</v>
      </c>
      <c r="G3" s="627"/>
      <c r="H3" s="627" t="s">
        <v>225</v>
      </c>
      <c r="I3" s="627" t="s">
        <v>225</v>
      </c>
      <c r="J3" s="627" t="s">
        <v>225</v>
      </c>
      <c r="K3" s="627" t="s">
        <v>225</v>
      </c>
      <c r="L3" s="627" t="s">
        <v>225</v>
      </c>
      <c r="M3" s="627" t="s">
        <v>225</v>
      </c>
      <c r="N3" s="627"/>
      <c r="O3" s="627" t="s">
        <v>225</v>
      </c>
      <c r="P3" s="627" t="s">
        <v>225</v>
      </c>
      <c r="Q3" s="627" t="s">
        <v>225</v>
      </c>
      <c r="R3" s="627" t="s">
        <v>225</v>
      </c>
      <c r="S3" s="627" t="s">
        <v>225</v>
      </c>
      <c r="T3" s="627" t="s">
        <v>225</v>
      </c>
      <c r="U3" s="627" t="s">
        <v>225</v>
      </c>
      <c r="V3" s="627" t="s">
        <v>225</v>
      </c>
      <c r="W3" s="627" t="s">
        <v>225</v>
      </c>
      <c r="X3" s="627" t="s">
        <v>225</v>
      </c>
      <c r="Y3" s="627" t="s">
        <v>225</v>
      </c>
      <c r="Z3" s="627" t="s">
        <v>225</v>
      </c>
      <c r="AA3" s="627"/>
      <c r="AB3" s="627" t="s">
        <v>225</v>
      </c>
      <c r="AC3" s="627" t="s">
        <v>225</v>
      </c>
      <c r="AD3" s="628" t="s">
        <v>225</v>
      </c>
      <c r="AE3" s="627" t="s">
        <v>225</v>
      </c>
      <c r="AF3" s="627" t="s">
        <v>225</v>
      </c>
      <c r="AG3" s="627" t="s">
        <v>225</v>
      </c>
      <c r="AH3" s="627" t="s">
        <v>225</v>
      </c>
      <c r="AI3" s="628"/>
      <c r="AJ3" s="628" t="s">
        <v>225</v>
      </c>
      <c r="AK3" s="627" t="s">
        <v>225</v>
      </c>
      <c r="AL3" s="627" t="s">
        <v>225</v>
      </c>
    </row>
    <row r="4" spans="1:38" x14ac:dyDescent="0.2">
      <c r="A4" s="802"/>
      <c r="B4" s="629" t="s">
        <v>1140</v>
      </c>
      <c r="C4" s="629"/>
      <c r="D4" s="629" t="s">
        <v>1141</v>
      </c>
      <c r="E4" s="629" t="s">
        <v>1142</v>
      </c>
      <c r="F4" s="629" t="s">
        <v>1143</v>
      </c>
      <c r="G4" s="630" t="s">
        <v>594</v>
      </c>
      <c r="H4" s="630" t="s">
        <v>603</v>
      </c>
      <c r="I4" s="629" t="s">
        <v>1144</v>
      </c>
      <c r="J4" s="629" t="s">
        <v>1145</v>
      </c>
      <c r="K4" s="629" t="s">
        <v>1146</v>
      </c>
      <c r="L4" s="629" t="s">
        <v>1147</v>
      </c>
      <c r="M4" s="629" t="s">
        <v>1148</v>
      </c>
      <c r="N4" s="630" t="s">
        <v>1114</v>
      </c>
      <c r="O4" s="629" t="s">
        <v>1149</v>
      </c>
      <c r="P4" s="629" t="s">
        <v>1150</v>
      </c>
      <c r="Q4" s="629" t="s">
        <v>1151</v>
      </c>
      <c r="R4" s="629">
        <v>72112</v>
      </c>
      <c r="S4" s="631">
        <v>72312</v>
      </c>
      <c r="T4" s="629" t="s">
        <v>1152</v>
      </c>
      <c r="U4" s="629" t="s">
        <v>1153</v>
      </c>
      <c r="V4" s="629" t="s">
        <v>1154</v>
      </c>
      <c r="W4" s="629" t="s">
        <v>1155</v>
      </c>
      <c r="X4" s="629" t="s">
        <v>1156</v>
      </c>
      <c r="Y4" s="630" t="s">
        <v>502</v>
      </c>
      <c r="Z4" s="629">
        <v>103010</v>
      </c>
      <c r="AA4" s="629">
        <v>104030</v>
      </c>
      <c r="AB4" s="629">
        <v>104042</v>
      </c>
      <c r="AC4" s="629">
        <v>104051</v>
      </c>
      <c r="AD4" s="629">
        <v>105010</v>
      </c>
      <c r="AE4" s="629">
        <v>107051</v>
      </c>
      <c r="AF4" s="629">
        <v>107052</v>
      </c>
      <c r="AG4" s="629">
        <v>107052</v>
      </c>
      <c r="AH4" s="629">
        <v>107060</v>
      </c>
      <c r="AI4" s="629">
        <v>107080</v>
      </c>
      <c r="AJ4" s="629">
        <v>900070</v>
      </c>
      <c r="AK4" s="629" t="s">
        <v>1157</v>
      </c>
      <c r="AL4" s="804" t="s">
        <v>1158</v>
      </c>
    </row>
    <row r="5" spans="1:38" x14ac:dyDescent="0.2">
      <c r="A5" s="802"/>
      <c r="B5" s="629" t="s">
        <v>1159</v>
      </c>
      <c r="C5" s="629"/>
      <c r="D5" s="629">
        <v>841112</v>
      </c>
      <c r="E5" s="629">
        <v>960302</v>
      </c>
      <c r="F5" s="629">
        <v>841913</v>
      </c>
      <c r="G5" s="629"/>
      <c r="H5" s="629"/>
      <c r="I5" s="629">
        <v>841913</v>
      </c>
      <c r="J5" s="629">
        <v>890444</v>
      </c>
      <c r="K5" s="629">
        <v>890442</v>
      </c>
      <c r="L5" s="629">
        <v>493909</v>
      </c>
      <c r="M5" s="629">
        <v>522001</v>
      </c>
      <c r="N5" s="629"/>
      <c r="O5" s="629">
        <v>841402</v>
      </c>
      <c r="P5" s="629"/>
      <c r="Q5" s="629">
        <v>841403</v>
      </c>
      <c r="R5" s="629"/>
      <c r="S5" s="631"/>
      <c r="T5" s="629"/>
      <c r="U5" s="629">
        <v>910123</v>
      </c>
      <c r="V5" s="629">
        <v>910502</v>
      </c>
      <c r="W5" s="629">
        <v>890301</v>
      </c>
      <c r="X5" s="629"/>
      <c r="Y5" s="629">
        <v>562913</v>
      </c>
      <c r="Z5" s="629">
        <v>882123</v>
      </c>
      <c r="AA5" s="629"/>
      <c r="AB5" s="629"/>
      <c r="AC5" s="629"/>
      <c r="AD5" s="629">
        <v>882111</v>
      </c>
      <c r="AE5" s="629"/>
      <c r="AF5" s="629"/>
      <c r="AG5" s="629"/>
      <c r="AH5" s="629">
        <v>882122</v>
      </c>
      <c r="AI5" s="629"/>
      <c r="AJ5" s="629">
        <v>841908</v>
      </c>
      <c r="AK5" s="629">
        <v>890441</v>
      </c>
      <c r="AL5" s="804"/>
    </row>
    <row r="6" spans="1:38" ht="76.5" x14ac:dyDescent="0.2">
      <c r="A6" s="803"/>
      <c r="B6" s="629" t="s">
        <v>290</v>
      </c>
      <c r="C6" s="629"/>
      <c r="D6" s="632" t="s">
        <v>1160</v>
      </c>
      <c r="E6" s="632" t="s">
        <v>1161</v>
      </c>
      <c r="F6" s="632" t="s">
        <v>1162</v>
      </c>
      <c r="G6" s="632"/>
      <c r="H6" s="632" t="s">
        <v>1163</v>
      </c>
      <c r="I6" s="632" t="s">
        <v>1164</v>
      </c>
      <c r="J6" s="629" t="s">
        <v>1165</v>
      </c>
      <c r="K6" s="632" t="s">
        <v>1166</v>
      </c>
      <c r="L6" s="632" t="s">
        <v>1167</v>
      </c>
      <c r="M6" s="632" t="s">
        <v>1168</v>
      </c>
      <c r="N6" s="632" t="s">
        <v>1169</v>
      </c>
      <c r="O6" s="629" t="s">
        <v>258</v>
      </c>
      <c r="P6" s="632" t="s">
        <v>1170</v>
      </c>
      <c r="Q6" s="632" t="s">
        <v>1171</v>
      </c>
      <c r="R6" s="632" t="s">
        <v>11</v>
      </c>
      <c r="S6" s="632" t="s">
        <v>12</v>
      </c>
      <c r="T6" s="632" t="s">
        <v>1172</v>
      </c>
      <c r="U6" s="632" t="s">
        <v>1173</v>
      </c>
      <c r="V6" s="632" t="s">
        <v>1174</v>
      </c>
      <c r="W6" s="632" t="s">
        <v>1175</v>
      </c>
      <c r="X6" s="632" t="s">
        <v>1176</v>
      </c>
      <c r="Y6" s="632" t="s">
        <v>1177</v>
      </c>
      <c r="Z6" s="632" t="s">
        <v>1178</v>
      </c>
      <c r="AA6" s="632" t="s">
        <v>1179</v>
      </c>
      <c r="AB6" s="632" t="s">
        <v>1180</v>
      </c>
      <c r="AC6" s="632" t="s">
        <v>1181</v>
      </c>
      <c r="AD6" s="632" t="s">
        <v>1182</v>
      </c>
      <c r="AE6" s="632" t="s">
        <v>1183</v>
      </c>
      <c r="AF6" s="632" t="s">
        <v>1184</v>
      </c>
      <c r="AG6" s="632" t="s">
        <v>1185</v>
      </c>
      <c r="AH6" s="632" t="s">
        <v>1186</v>
      </c>
      <c r="AI6" s="632" t="s">
        <v>1187</v>
      </c>
      <c r="AJ6" s="632" t="s">
        <v>1188</v>
      </c>
      <c r="AK6" s="632" t="s">
        <v>1189</v>
      </c>
      <c r="AL6" s="804"/>
    </row>
    <row r="7" spans="1:38" ht="15.75" x14ac:dyDescent="0.2">
      <c r="A7" s="633" t="s">
        <v>398</v>
      </c>
      <c r="B7" s="634" t="s">
        <v>1003</v>
      </c>
      <c r="C7" s="635" t="s">
        <v>1190</v>
      </c>
      <c r="D7" s="636">
        <v>0</v>
      </c>
      <c r="E7" s="636"/>
      <c r="F7" s="636"/>
      <c r="G7" s="636"/>
      <c r="H7" s="636"/>
      <c r="I7" s="636"/>
      <c r="J7" s="636"/>
      <c r="K7" s="636">
        <v>6456027</v>
      </c>
      <c r="L7" s="636"/>
      <c r="M7" s="636"/>
      <c r="N7" s="636"/>
      <c r="O7" s="636"/>
      <c r="P7" s="636">
        <v>2130600</v>
      </c>
      <c r="Q7" s="636"/>
      <c r="R7" s="636"/>
      <c r="S7" s="637"/>
      <c r="T7" s="636">
        <v>3403420</v>
      </c>
      <c r="U7" s="636"/>
      <c r="V7" s="636"/>
      <c r="W7" s="636"/>
      <c r="X7" s="636"/>
      <c r="Y7" s="636">
        <v>4184215</v>
      </c>
      <c r="Z7" s="636"/>
      <c r="AA7" s="636"/>
      <c r="AB7" s="636"/>
      <c r="AC7" s="636"/>
      <c r="AD7" s="636"/>
      <c r="AE7" s="636"/>
      <c r="AF7" s="636">
        <v>2578623</v>
      </c>
      <c r="AG7" s="636"/>
      <c r="AH7" s="636"/>
      <c r="AI7" s="636"/>
      <c r="AJ7" s="636"/>
      <c r="AK7" s="636"/>
      <c r="AL7" s="638">
        <f t="shared" ref="AL7:AL70" si="0">SUM(D7:AK7)</f>
        <v>18752885</v>
      </c>
    </row>
    <row r="8" spans="1:38" ht="15.75" x14ac:dyDescent="0.2">
      <c r="A8" s="633" t="s">
        <v>399</v>
      </c>
      <c r="B8" s="634" t="s">
        <v>1191</v>
      </c>
      <c r="C8" s="639" t="s">
        <v>1192</v>
      </c>
      <c r="D8" s="636">
        <f t="shared" ref="D8:D21" si="1">SUM(D6:D7)</f>
        <v>0</v>
      </c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7"/>
      <c r="T8" s="636"/>
      <c r="U8" s="636"/>
      <c r="V8" s="636"/>
      <c r="W8" s="636"/>
      <c r="X8" s="636"/>
      <c r="Y8" s="636"/>
      <c r="Z8" s="636"/>
      <c r="AA8" s="636"/>
      <c r="AB8" s="636"/>
      <c r="AC8" s="636"/>
      <c r="AD8" s="636"/>
      <c r="AE8" s="636"/>
      <c r="AF8" s="636"/>
      <c r="AG8" s="636"/>
      <c r="AH8" s="636"/>
      <c r="AI8" s="636"/>
      <c r="AJ8" s="636"/>
      <c r="AK8" s="636"/>
      <c r="AL8" s="638">
        <f t="shared" si="0"/>
        <v>0</v>
      </c>
    </row>
    <row r="9" spans="1:38" ht="15.75" x14ac:dyDescent="0.2">
      <c r="A9" s="633" t="s">
        <v>400</v>
      </c>
      <c r="B9" s="634" t="s">
        <v>1193</v>
      </c>
      <c r="C9" s="639" t="s">
        <v>1194</v>
      </c>
      <c r="D9" s="636">
        <f t="shared" si="1"/>
        <v>0</v>
      </c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7"/>
      <c r="T9" s="636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6"/>
      <c r="AF9" s="636"/>
      <c r="AG9" s="636"/>
      <c r="AH9" s="636"/>
      <c r="AI9" s="636"/>
      <c r="AJ9" s="636"/>
      <c r="AK9" s="636"/>
      <c r="AL9" s="638">
        <f t="shared" si="0"/>
        <v>0</v>
      </c>
    </row>
    <row r="10" spans="1:38" ht="15.75" x14ac:dyDescent="0.2">
      <c r="A10" s="633" t="s">
        <v>401</v>
      </c>
      <c r="B10" s="640" t="s">
        <v>1195</v>
      </c>
      <c r="C10" s="639" t="s">
        <v>1196</v>
      </c>
      <c r="D10" s="636">
        <f t="shared" si="1"/>
        <v>0</v>
      </c>
      <c r="E10" s="636"/>
      <c r="F10" s="636"/>
      <c r="G10" s="636"/>
      <c r="H10" s="636"/>
      <c r="I10" s="636"/>
      <c r="J10" s="636"/>
      <c r="K10" s="636"/>
      <c r="L10" s="636"/>
      <c r="M10" s="636"/>
      <c r="N10" s="636"/>
      <c r="O10" s="636"/>
      <c r="P10" s="636"/>
      <c r="Q10" s="636"/>
      <c r="R10" s="636"/>
      <c r="S10" s="637"/>
      <c r="T10" s="636"/>
      <c r="U10" s="636"/>
      <c r="V10" s="636"/>
      <c r="W10" s="636"/>
      <c r="X10" s="636"/>
      <c r="Y10" s="636"/>
      <c r="Z10" s="636"/>
      <c r="AA10" s="636"/>
      <c r="AB10" s="636"/>
      <c r="AC10" s="636"/>
      <c r="AD10" s="636"/>
      <c r="AE10" s="636"/>
      <c r="AF10" s="636"/>
      <c r="AG10" s="636"/>
      <c r="AH10" s="636"/>
      <c r="AI10" s="636"/>
      <c r="AJ10" s="636"/>
      <c r="AK10" s="636"/>
      <c r="AL10" s="638">
        <f t="shared" si="0"/>
        <v>0</v>
      </c>
    </row>
    <row r="11" spans="1:38" ht="15.75" x14ac:dyDescent="0.2">
      <c r="A11" s="633" t="s">
        <v>402</v>
      </c>
      <c r="B11" s="640" t="s">
        <v>1197</v>
      </c>
      <c r="C11" s="639" t="s">
        <v>1198</v>
      </c>
      <c r="D11" s="636">
        <f t="shared" si="1"/>
        <v>0</v>
      </c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636"/>
      <c r="R11" s="636"/>
      <c r="S11" s="637"/>
      <c r="T11" s="636"/>
      <c r="U11" s="636"/>
      <c r="V11" s="636"/>
      <c r="W11" s="636"/>
      <c r="X11" s="636"/>
      <c r="Y11" s="636"/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6"/>
      <c r="AK11" s="636"/>
      <c r="AL11" s="638">
        <f t="shared" si="0"/>
        <v>0</v>
      </c>
    </row>
    <row r="12" spans="1:38" ht="15.75" x14ac:dyDescent="0.2">
      <c r="A12" s="633" t="s">
        <v>403</v>
      </c>
      <c r="B12" s="640" t="s">
        <v>1199</v>
      </c>
      <c r="C12" s="639" t="s">
        <v>1200</v>
      </c>
      <c r="D12" s="636">
        <f t="shared" si="1"/>
        <v>0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7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6"/>
      <c r="AK12" s="636"/>
      <c r="AL12" s="638">
        <f t="shared" si="0"/>
        <v>0</v>
      </c>
    </row>
    <row r="13" spans="1:38" ht="15.75" x14ac:dyDescent="0.2">
      <c r="A13" s="633">
        <v>2</v>
      </c>
      <c r="B13" s="640" t="s">
        <v>772</v>
      </c>
      <c r="C13" s="639"/>
      <c r="D13" s="636">
        <f t="shared" si="1"/>
        <v>0</v>
      </c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>
        <v>250000</v>
      </c>
      <c r="Q13" s="636"/>
      <c r="R13" s="636"/>
      <c r="S13" s="637"/>
      <c r="T13" s="636">
        <v>200000</v>
      </c>
      <c r="U13" s="636"/>
      <c r="V13" s="636"/>
      <c r="W13" s="636"/>
      <c r="X13" s="636"/>
      <c r="Y13" s="636">
        <v>200000</v>
      </c>
      <c r="Z13" s="636"/>
      <c r="AA13" s="636"/>
      <c r="AB13" s="636"/>
      <c r="AC13" s="636"/>
      <c r="AD13" s="636"/>
      <c r="AE13" s="636"/>
      <c r="AF13" s="636">
        <v>250000</v>
      </c>
      <c r="AG13" s="636"/>
      <c r="AH13" s="636"/>
      <c r="AI13" s="636"/>
      <c r="AJ13" s="636"/>
      <c r="AK13" s="636"/>
      <c r="AL13" s="638">
        <f t="shared" si="0"/>
        <v>900000</v>
      </c>
    </row>
    <row r="14" spans="1:38" ht="15.75" x14ac:dyDescent="0.2">
      <c r="A14" s="633">
        <v>3</v>
      </c>
      <c r="B14" s="640" t="s">
        <v>687</v>
      </c>
      <c r="C14" s="639" t="s">
        <v>1201</v>
      </c>
      <c r="D14" s="636">
        <f t="shared" si="1"/>
        <v>0</v>
      </c>
      <c r="E14" s="636"/>
      <c r="F14" s="636"/>
      <c r="G14" s="636"/>
      <c r="H14" s="636"/>
      <c r="I14" s="636"/>
      <c r="J14" s="636"/>
      <c r="K14" s="636">
        <v>350000</v>
      </c>
      <c r="L14" s="636"/>
      <c r="M14" s="636"/>
      <c r="N14" s="636"/>
      <c r="O14" s="636"/>
      <c r="P14" s="636">
        <v>100000</v>
      </c>
      <c r="Q14" s="636"/>
      <c r="R14" s="636"/>
      <c r="S14" s="637"/>
      <c r="T14" s="636">
        <v>100000</v>
      </c>
      <c r="U14" s="636"/>
      <c r="V14" s="636"/>
      <c r="W14" s="636"/>
      <c r="X14" s="636"/>
      <c r="Y14" s="636">
        <v>248516</v>
      </c>
      <c r="Z14" s="636"/>
      <c r="AA14" s="636"/>
      <c r="AB14" s="636"/>
      <c r="AC14" s="636"/>
      <c r="AD14" s="636"/>
      <c r="AE14" s="636"/>
      <c r="AF14" s="636">
        <v>100000</v>
      </c>
      <c r="AG14" s="636"/>
      <c r="AH14" s="636"/>
      <c r="AI14" s="636"/>
      <c r="AJ14" s="636"/>
      <c r="AK14" s="636"/>
      <c r="AL14" s="638">
        <f t="shared" si="0"/>
        <v>898516</v>
      </c>
    </row>
    <row r="15" spans="1:38" ht="15.75" x14ac:dyDescent="0.2">
      <c r="A15" s="633" t="s">
        <v>405</v>
      </c>
      <c r="B15" s="640" t="s">
        <v>1202</v>
      </c>
      <c r="C15" s="641" t="s">
        <v>1203</v>
      </c>
      <c r="D15" s="636">
        <f t="shared" si="1"/>
        <v>0</v>
      </c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7"/>
      <c r="T15" s="636"/>
      <c r="U15" s="636"/>
      <c r="V15" s="636"/>
      <c r="W15" s="636"/>
      <c r="X15" s="636"/>
      <c r="Y15" s="636"/>
      <c r="Z15" s="636"/>
      <c r="AA15" s="636"/>
      <c r="AB15" s="636"/>
      <c r="AC15" s="636"/>
      <c r="AD15" s="636"/>
      <c r="AE15" s="636"/>
      <c r="AF15" s="636"/>
      <c r="AG15" s="636"/>
      <c r="AH15" s="636"/>
      <c r="AI15" s="636"/>
      <c r="AJ15" s="636"/>
      <c r="AK15" s="636"/>
      <c r="AL15" s="638">
        <f t="shared" si="0"/>
        <v>0</v>
      </c>
    </row>
    <row r="16" spans="1:38" ht="15.75" x14ac:dyDescent="0.2">
      <c r="A16" s="633">
        <v>4</v>
      </c>
      <c r="B16" s="164" t="s">
        <v>1204</v>
      </c>
      <c r="C16" s="639" t="s">
        <v>1205</v>
      </c>
      <c r="D16" s="636">
        <f t="shared" si="1"/>
        <v>0</v>
      </c>
      <c r="E16" s="636"/>
      <c r="F16" s="636"/>
      <c r="G16" s="636"/>
      <c r="H16" s="636"/>
      <c r="I16" s="636"/>
      <c r="J16" s="636"/>
      <c r="K16" s="636"/>
      <c r="L16" s="636"/>
      <c r="M16" s="636"/>
      <c r="N16" s="636"/>
      <c r="O16" s="636"/>
      <c r="P16" s="636"/>
      <c r="Q16" s="636"/>
      <c r="R16" s="636"/>
      <c r="S16" s="637"/>
      <c r="T16" s="636">
        <v>43500</v>
      </c>
      <c r="U16" s="636"/>
      <c r="V16" s="636"/>
      <c r="W16" s="636"/>
      <c r="X16" s="636"/>
      <c r="Y16" s="636"/>
      <c r="Z16" s="636"/>
      <c r="AA16" s="636"/>
      <c r="AB16" s="636"/>
      <c r="AC16" s="636"/>
      <c r="AD16" s="636"/>
      <c r="AE16" s="636"/>
      <c r="AF16" s="636"/>
      <c r="AG16" s="636"/>
      <c r="AH16" s="636"/>
      <c r="AI16" s="636"/>
      <c r="AJ16" s="636"/>
      <c r="AK16" s="636"/>
      <c r="AL16" s="638">
        <f t="shared" si="0"/>
        <v>43500</v>
      </c>
    </row>
    <row r="17" spans="1:38" ht="15.75" x14ac:dyDescent="0.2">
      <c r="A17" s="633">
        <v>5</v>
      </c>
      <c r="B17" s="164" t="s">
        <v>733</v>
      </c>
      <c r="C17" s="639" t="s">
        <v>1206</v>
      </c>
      <c r="D17" s="636">
        <f t="shared" si="1"/>
        <v>0</v>
      </c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7"/>
      <c r="T17" s="636">
        <v>12000</v>
      </c>
      <c r="U17" s="636"/>
      <c r="V17" s="636"/>
      <c r="W17" s="636"/>
      <c r="X17" s="636"/>
      <c r="Y17" s="636">
        <v>35000</v>
      </c>
      <c r="Z17" s="636"/>
      <c r="AA17" s="636"/>
      <c r="AB17" s="636"/>
      <c r="AC17" s="636"/>
      <c r="AD17" s="636"/>
      <c r="AE17" s="636"/>
      <c r="AF17" s="636">
        <v>12000</v>
      </c>
      <c r="AG17" s="636"/>
      <c r="AH17" s="636"/>
      <c r="AI17" s="636"/>
      <c r="AJ17" s="636"/>
      <c r="AK17" s="636"/>
      <c r="AL17" s="638">
        <f t="shared" si="0"/>
        <v>59000</v>
      </c>
    </row>
    <row r="18" spans="1:38" ht="15.75" x14ac:dyDescent="0.2">
      <c r="A18" s="633" t="s">
        <v>408</v>
      </c>
      <c r="B18" s="164" t="s">
        <v>1207</v>
      </c>
      <c r="C18" s="639" t="s">
        <v>1208</v>
      </c>
      <c r="D18" s="636">
        <f t="shared" si="1"/>
        <v>0</v>
      </c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7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6"/>
      <c r="AK18" s="636"/>
      <c r="AL18" s="638">
        <f t="shared" si="0"/>
        <v>0</v>
      </c>
    </row>
    <row r="19" spans="1:38" ht="15.75" x14ac:dyDescent="0.2">
      <c r="A19" s="633" t="s">
        <v>409</v>
      </c>
      <c r="B19" s="164" t="s">
        <v>1209</v>
      </c>
      <c r="C19" s="639" t="s">
        <v>1210</v>
      </c>
      <c r="D19" s="636">
        <f t="shared" si="1"/>
        <v>0</v>
      </c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7"/>
      <c r="T19" s="636"/>
      <c r="U19" s="636"/>
      <c r="V19" s="636"/>
      <c r="W19" s="636"/>
      <c r="X19" s="636"/>
      <c r="Y19" s="636"/>
      <c r="Z19" s="636"/>
      <c r="AA19" s="636"/>
      <c r="AB19" s="636"/>
      <c r="AC19" s="636"/>
      <c r="AD19" s="636"/>
      <c r="AE19" s="636"/>
      <c r="AF19" s="636"/>
      <c r="AG19" s="636"/>
      <c r="AH19" s="636"/>
      <c r="AI19" s="636"/>
      <c r="AJ19" s="636"/>
      <c r="AK19" s="636"/>
      <c r="AL19" s="638">
        <f t="shared" si="0"/>
        <v>0</v>
      </c>
    </row>
    <row r="20" spans="1:38" ht="15.75" x14ac:dyDescent="0.2">
      <c r="A20" s="633">
        <v>3</v>
      </c>
      <c r="B20" s="164" t="s">
        <v>1211</v>
      </c>
      <c r="C20" s="639" t="s">
        <v>1212</v>
      </c>
      <c r="D20" s="636">
        <f t="shared" si="1"/>
        <v>0</v>
      </c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7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8">
        <f t="shared" si="0"/>
        <v>0</v>
      </c>
    </row>
    <row r="21" spans="1:38" ht="15.75" x14ac:dyDescent="0.2">
      <c r="A21" s="633">
        <v>6</v>
      </c>
      <c r="B21" s="642" t="s">
        <v>1213</v>
      </c>
      <c r="C21" s="643" t="s">
        <v>1214</v>
      </c>
      <c r="D21" s="637">
        <f t="shared" si="1"/>
        <v>0</v>
      </c>
      <c r="E21" s="637">
        <f>SUM(E19:E20)</f>
        <v>0</v>
      </c>
      <c r="F21" s="637">
        <f>SUM(F19:F20)</f>
        <v>0</v>
      </c>
      <c r="G21" s="637"/>
      <c r="H21" s="637">
        <f>SUM(H19:H20)</f>
        <v>0</v>
      </c>
      <c r="I21" s="637">
        <f>SUM(I19:I20)</f>
        <v>0</v>
      </c>
      <c r="J21" s="637">
        <f>SUM(J19:J20)</f>
        <v>0</v>
      </c>
      <c r="K21" s="637">
        <f>SUM(K7:K20)</f>
        <v>6806027</v>
      </c>
      <c r="L21" s="637">
        <f>SUM(L19:L20)</f>
        <v>0</v>
      </c>
      <c r="M21" s="637">
        <f>SUM(M19:M20)</f>
        <v>0</v>
      </c>
      <c r="N21" s="637">
        <f>SUM(N19:N20)</f>
        <v>0</v>
      </c>
      <c r="O21" s="637">
        <f>SUM(O19:O20)</f>
        <v>0</v>
      </c>
      <c r="P21" s="637">
        <f>SUM(P7:P20)</f>
        <v>2480600</v>
      </c>
      <c r="Q21" s="637">
        <f t="shared" ref="Q21:AK21" si="2">SUM(Q7:Q20)</f>
        <v>0</v>
      </c>
      <c r="R21" s="637">
        <f t="shared" si="2"/>
        <v>0</v>
      </c>
      <c r="S21" s="637">
        <f t="shared" si="2"/>
        <v>0</v>
      </c>
      <c r="T21" s="637">
        <f t="shared" si="2"/>
        <v>3758920</v>
      </c>
      <c r="U21" s="637">
        <f t="shared" si="2"/>
        <v>0</v>
      </c>
      <c r="V21" s="637">
        <f t="shared" si="2"/>
        <v>0</v>
      </c>
      <c r="W21" s="637">
        <f t="shared" si="2"/>
        <v>0</v>
      </c>
      <c r="X21" s="637">
        <f t="shared" si="2"/>
        <v>0</v>
      </c>
      <c r="Y21" s="637">
        <f t="shared" si="2"/>
        <v>4667731</v>
      </c>
      <c r="Z21" s="637">
        <f t="shared" si="2"/>
        <v>0</v>
      </c>
      <c r="AA21" s="637"/>
      <c r="AB21" s="637">
        <f t="shared" si="2"/>
        <v>0</v>
      </c>
      <c r="AC21" s="637">
        <f t="shared" si="2"/>
        <v>0</v>
      </c>
      <c r="AD21" s="637">
        <f t="shared" si="2"/>
        <v>0</v>
      </c>
      <c r="AE21" s="637">
        <f t="shared" si="2"/>
        <v>0</v>
      </c>
      <c r="AF21" s="637">
        <f t="shared" si="2"/>
        <v>2940623</v>
      </c>
      <c r="AG21" s="637">
        <f t="shared" si="2"/>
        <v>0</v>
      </c>
      <c r="AH21" s="637">
        <f t="shared" si="2"/>
        <v>0</v>
      </c>
      <c r="AI21" s="637"/>
      <c r="AJ21" s="637">
        <f t="shared" si="2"/>
        <v>0</v>
      </c>
      <c r="AK21" s="637">
        <f t="shared" si="2"/>
        <v>0</v>
      </c>
      <c r="AL21" s="638">
        <f t="shared" si="0"/>
        <v>20653901</v>
      </c>
    </row>
    <row r="22" spans="1:38" ht="15.75" x14ac:dyDescent="0.2">
      <c r="A22" s="633">
        <v>7</v>
      </c>
      <c r="B22" s="164" t="s">
        <v>1215</v>
      </c>
      <c r="C22" s="639" t="s">
        <v>1216</v>
      </c>
      <c r="D22" s="636">
        <v>5759172</v>
      </c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7"/>
      <c r="T22" s="636"/>
      <c r="U22" s="636"/>
      <c r="V22" s="636"/>
      <c r="W22" s="636"/>
      <c r="X22" s="636"/>
      <c r="Y22" s="636"/>
      <c r="Z22" s="636"/>
      <c r="AA22" s="636"/>
      <c r="AB22" s="636"/>
      <c r="AC22" s="636"/>
      <c r="AD22" s="636"/>
      <c r="AE22" s="636"/>
      <c r="AF22" s="636"/>
      <c r="AG22" s="636"/>
      <c r="AH22" s="636"/>
      <c r="AI22" s="636"/>
      <c r="AJ22" s="636"/>
      <c r="AK22" s="636"/>
      <c r="AL22" s="638">
        <f t="shared" si="0"/>
        <v>5759172</v>
      </c>
    </row>
    <row r="23" spans="1:38" ht="25.5" x14ac:dyDescent="0.2">
      <c r="A23" s="633">
        <v>8</v>
      </c>
      <c r="B23" s="164" t="s">
        <v>1217</v>
      </c>
      <c r="C23" s="639" t="s">
        <v>1218</v>
      </c>
      <c r="D23" s="636">
        <v>1730000</v>
      </c>
      <c r="E23" s="636"/>
      <c r="F23" s="636">
        <v>3334300</v>
      </c>
      <c r="G23" s="636"/>
      <c r="H23" s="636"/>
      <c r="I23" s="636"/>
      <c r="J23" s="636"/>
      <c r="K23" s="636"/>
      <c r="L23" s="636"/>
      <c r="M23" s="636"/>
      <c r="N23" s="636"/>
      <c r="O23" s="636"/>
      <c r="P23" s="636">
        <v>26000</v>
      </c>
      <c r="Q23" s="636"/>
      <c r="R23" s="636"/>
      <c r="S23" s="637"/>
      <c r="T23" s="636"/>
      <c r="U23" s="636">
        <v>467775</v>
      </c>
      <c r="V23" s="636">
        <v>155000</v>
      </c>
      <c r="W23" s="636"/>
      <c r="X23" s="636"/>
      <c r="Y23" s="636">
        <v>470000</v>
      </c>
      <c r="Z23" s="636"/>
      <c r="AA23" s="636"/>
      <c r="AB23" s="636"/>
      <c r="AC23" s="636"/>
      <c r="AD23" s="636"/>
      <c r="AE23" s="636"/>
      <c r="AF23" s="636"/>
      <c r="AG23" s="636"/>
      <c r="AH23" s="636"/>
      <c r="AI23" s="636"/>
      <c r="AJ23" s="636"/>
      <c r="AK23" s="636"/>
      <c r="AL23" s="638">
        <f t="shared" si="0"/>
        <v>6183075</v>
      </c>
    </row>
    <row r="24" spans="1:38" ht="15.75" x14ac:dyDescent="0.2">
      <c r="A24" s="633" t="s">
        <v>413</v>
      </c>
      <c r="B24" s="644" t="s">
        <v>1088</v>
      </c>
      <c r="C24" s="639" t="s">
        <v>1219</v>
      </c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636"/>
      <c r="Q24" s="636"/>
      <c r="R24" s="636"/>
      <c r="S24" s="637"/>
      <c r="T24" s="636"/>
      <c r="U24" s="636"/>
      <c r="V24" s="636"/>
      <c r="W24" s="636"/>
      <c r="X24" s="636"/>
      <c r="Y24" s="636"/>
      <c r="Z24" s="636"/>
      <c r="AA24" s="636"/>
      <c r="AB24" s="636"/>
      <c r="AC24" s="636"/>
      <c r="AD24" s="636"/>
      <c r="AE24" s="636"/>
      <c r="AF24" s="636"/>
      <c r="AG24" s="636"/>
      <c r="AH24" s="636"/>
      <c r="AI24" s="636"/>
      <c r="AJ24" s="636"/>
      <c r="AK24" s="636"/>
      <c r="AL24" s="638">
        <f t="shared" si="0"/>
        <v>0</v>
      </c>
    </row>
    <row r="25" spans="1:38" ht="15.75" x14ac:dyDescent="0.2">
      <c r="A25" s="633"/>
      <c r="B25" s="644"/>
      <c r="C25" s="639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7"/>
      <c r="T25" s="636"/>
      <c r="U25" s="636"/>
      <c r="V25" s="636"/>
      <c r="W25" s="636"/>
      <c r="X25" s="636"/>
      <c r="Y25" s="636"/>
      <c r="Z25" s="636"/>
      <c r="AA25" s="636"/>
      <c r="AB25" s="636"/>
      <c r="AC25" s="636"/>
      <c r="AD25" s="636"/>
      <c r="AE25" s="636"/>
      <c r="AF25" s="636"/>
      <c r="AG25" s="636"/>
      <c r="AH25" s="636"/>
      <c r="AI25" s="636">
        <v>180000</v>
      </c>
      <c r="AJ25" s="636"/>
      <c r="AK25" s="636"/>
      <c r="AL25" s="638">
        <f t="shared" si="0"/>
        <v>180000</v>
      </c>
    </row>
    <row r="26" spans="1:38" ht="15.75" x14ac:dyDescent="0.2">
      <c r="A26" s="633">
        <v>9</v>
      </c>
      <c r="B26" s="466" t="s">
        <v>1220</v>
      </c>
      <c r="C26" s="643" t="s">
        <v>1221</v>
      </c>
      <c r="D26" s="637">
        <f>SUM(D22:D24)</f>
        <v>7489172</v>
      </c>
      <c r="E26" s="637">
        <f t="shared" ref="E26:AK26" si="3">SUM(E22:E24)</f>
        <v>0</v>
      </c>
      <c r="F26" s="637">
        <f t="shared" si="3"/>
        <v>3334300</v>
      </c>
      <c r="G26" s="637"/>
      <c r="H26" s="637">
        <f t="shared" si="3"/>
        <v>0</v>
      </c>
      <c r="I26" s="637">
        <f t="shared" si="3"/>
        <v>0</v>
      </c>
      <c r="J26" s="637">
        <f t="shared" si="3"/>
        <v>0</v>
      </c>
      <c r="K26" s="637">
        <f t="shared" si="3"/>
        <v>0</v>
      </c>
      <c r="L26" s="637">
        <f t="shared" si="3"/>
        <v>0</v>
      </c>
      <c r="M26" s="637">
        <f t="shared" si="3"/>
        <v>0</v>
      </c>
      <c r="N26" s="637"/>
      <c r="O26" s="637">
        <f t="shared" si="3"/>
        <v>0</v>
      </c>
      <c r="P26" s="637">
        <f t="shared" si="3"/>
        <v>26000</v>
      </c>
      <c r="Q26" s="637">
        <f t="shared" si="3"/>
        <v>0</v>
      </c>
      <c r="R26" s="637">
        <f t="shared" si="3"/>
        <v>0</v>
      </c>
      <c r="S26" s="637">
        <f t="shared" si="3"/>
        <v>0</v>
      </c>
      <c r="T26" s="637">
        <f t="shared" si="3"/>
        <v>0</v>
      </c>
      <c r="U26" s="637">
        <f t="shared" si="3"/>
        <v>467775</v>
      </c>
      <c r="V26" s="637">
        <f t="shared" si="3"/>
        <v>155000</v>
      </c>
      <c r="W26" s="637">
        <f t="shared" si="3"/>
        <v>0</v>
      </c>
      <c r="X26" s="637">
        <f t="shared" si="3"/>
        <v>0</v>
      </c>
      <c r="Y26" s="637">
        <f t="shared" si="3"/>
        <v>470000</v>
      </c>
      <c r="Z26" s="637">
        <f t="shared" si="3"/>
        <v>0</v>
      </c>
      <c r="AA26" s="637"/>
      <c r="AB26" s="637">
        <f t="shared" si="3"/>
        <v>0</v>
      </c>
      <c r="AC26" s="637">
        <f t="shared" si="3"/>
        <v>0</v>
      </c>
      <c r="AD26" s="637">
        <f t="shared" si="3"/>
        <v>0</v>
      </c>
      <c r="AE26" s="637">
        <f t="shared" si="3"/>
        <v>0</v>
      </c>
      <c r="AF26" s="637">
        <f t="shared" si="3"/>
        <v>0</v>
      </c>
      <c r="AG26" s="637">
        <f t="shared" si="3"/>
        <v>0</v>
      </c>
      <c r="AH26" s="637">
        <f t="shared" si="3"/>
        <v>0</v>
      </c>
      <c r="AI26" s="637">
        <f>SUM(AI25)</f>
        <v>180000</v>
      </c>
      <c r="AJ26" s="637">
        <f t="shared" si="3"/>
        <v>0</v>
      </c>
      <c r="AK26" s="637">
        <f t="shared" si="3"/>
        <v>0</v>
      </c>
      <c r="AL26" s="638">
        <f t="shared" si="0"/>
        <v>12122247</v>
      </c>
    </row>
    <row r="27" spans="1:38" ht="15.75" x14ac:dyDescent="0.2">
      <c r="A27" s="633">
        <v>10</v>
      </c>
      <c r="B27" s="642" t="s">
        <v>1222</v>
      </c>
      <c r="C27" s="643" t="s">
        <v>246</v>
      </c>
      <c r="D27" s="637">
        <f>D21+D26</f>
        <v>7489172</v>
      </c>
      <c r="E27" s="637">
        <f t="shared" ref="E27:AK27" si="4">E21+E26</f>
        <v>0</v>
      </c>
      <c r="F27" s="637">
        <f t="shared" si="4"/>
        <v>3334300</v>
      </c>
      <c r="G27" s="637"/>
      <c r="H27" s="637">
        <f t="shared" si="4"/>
        <v>0</v>
      </c>
      <c r="I27" s="637">
        <f t="shared" si="4"/>
        <v>0</v>
      </c>
      <c r="J27" s="637">
        <f t="shared" si="4"/>
        <v>0</v>
      </c>
      <c r="K27" s="637">
        <f t="shared" si="4"/>
        <v>6806027</v>
      </c>
      <c r="L27" s="637">
        <f t="shared" si="4"/>
        <v>0</v>
      </c>
      <c r="M27" s="637">
        <f t="shared" si="4"/>
        <v>0</v>
      </c>
      <c r="N27" s="637"/>
      <c r="O27" s="637">
        <f t="shared" si="4"/>
        <v>0</v>
      </c>
      <c r="P27" s="637">
        <f t="shared" si="4"/>
        <v>2506600</v>
      </c>
      <c r="Q27" s="637">
        <f t="shared" si="4"/>
        <v>0</v>
      </c>
      <c r="R27" s="637">
        <f t="shared" si="4"/>
        <v>0</v>
      </c>
      <c r="S27" s="637">
        <f t="shared" si="4"/>
        <v>0</v>
      </c>
      <c r="T27" s="637">
        <f t="shared" si="4"/>
        <v>3758920</v>
      </c>
      <c r="U27" s="637">
        <f t="shared" si="4"/>
        <v>467775</v>
      </c>
      <c r="V27" s="637">
        <f t="shared" si="4"/>
        <v>155000</v>
      </c>
      <c r="W27" s="637">
        <f t="shared" si="4"/>
        <v>0</v>
      </c>
      <c r="X27" s="637">
        <f t="shared" si="4"/>
        <v>0</v>
      </c>
      <c r="Y27" s="637">
        <f t="shared" si="4"/>
        <v>5137731</v>
      </c>
      <c r="Z27" s="637">
        <f t="shared" si="4"/>
        <v>0</v>
      </c>
      <c r="AA27" s="637"/>
      <c r="AB27" s="637">
        <f t="shared" si="4"/>
        <v>0</v>
      </c>
      <c r="AC27" s="637">
        <f t="shared" si="4"/>
        <v>0</v>
      </c>
      <c r="AD27" s="637">
        <f t="shared" si="4"/>
        <v>0</v>
      </c>
      <c r="AE27" s="637">
        <f t="shared" si="4"/>
        <v>0</v>
      </c>
      <c r="AF27" s="637">
        <f t="shared" si="4"/>
        <v>2940623</v>
      </c>
      <c r="AG27" s="637">
        <f t="shared" si="4"/>
        <v>0</v>
      </c>
      <c r="AH27" s="637">
        <f t="shared" si="4"/>
        <v>0</v>
      </c>
      <c r="AI27" s="637">
        <f t="shared" si="4"/>
        <v>180000</v>
      </c>
      <c r="AJ27" s="637">
        <f t="shared" si="4"/>
        <v>0</v>
      </c>
      <c r="AK27" s="637">
        <f t="shared" si="4"/>
        <v>0</v>
      </c>
      <c r="AL27" s="638">
        <f t="shared" si="0"/>
        <v>32776148</v>
      </c>
    </row>
    <row r="28" spans="1:38" ht="25.5" x14ac:dyDescent="0.2">
      <c r="A28" s="633">
        <v>11</v>
      </c>
      <c r="B28" s="466" t="s">
        <v>1223</v>
      </c>
      <c r="C28" s="643" t="s">
        <v>247</v>
      </c>
      <c r="D28" s="637">
        <v>1338872</v>
      </c>
      <c r="E28" s="637"/>
      <c r="F28" s="637">
        <v>625985</v>
      </c>
      <c r="G28" s="637"/>
      <c r="H28" s="637"/>
      <c r="I28" s="637"/>
      <c r="J28" s="637"/>
      <c r="K28" s="637">
        <v>759648</v>
      </c>
      <c r="L28" s="637"/>
      <c r="M28" s="637"/>
      <c r="N28" s="637"/>
      <c r="O28" s="637"/>
      <c r="P28" s="637">
        <v>553061</v>
      </c>
      <c r="Q28" s="637"/>
      <c r="R28" s="637"/>
      <c r="S28" s="637"/>
      <c r="T28" s="637">
        <v>743480</v>
      </c>
      <c r="U28" s="637">
        <v>74862</v>
      </c>
      <c r="V28" s="637">
        <v>28890</v>
      </c>
      <c r="W28" s="637"/>
      <c r="X28" s="637"/>
      <c r="Y28" s="637">
        <v>1050098</v>
      </c>
      <c r="Z28" s="637"/>
      <c r="AA28" s="637"/>
      <c r="AB28" s="637"/>
      <c r="AC28" s="637"/>
      <c r="AD28" s="637"/>
      <c r="AE28" s="637"/>
      <c r="AF28" s="637">
        <v>502869</v>
      </c>
      <c r="AG28" s="637"/>
      <c r="AH28" s="637"/>
      <c r="AI28" s="637"/>
      <c r="AJ28" s="637"/>
      <c r="AK28" s="637"/>
      <c r="AL28" s="638">
        <f t="shared" si="0"/>
        <v>5677765</v>
      </c>
    </row>
    <row r="29" spans="1:38" ht="15.75" x14ac:dyDescent="0.2">
      <c r="A29" s="633">
        <v>12</v>
      </c>
      <c r="B29" s="164" t="s">
        <v>1224</v>
      </c>
      <c r="C29" s="639" t="s">
        <v>1225</v>
      </c>
      <c r="D29" s="636">
        <v>6064</v>
      </c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7"/>
      <c r="T29" s="636">
        <v>3743</v>
      </c>
      <c r="U29" s="636"/>
      <c r="V29" s="636">
        <v>3990</v>
      </c>
      <c r="W29" s="636"/>
      <c r="X29" s="636"/>
      <c r="Y29" s="636">
        <v>3150</v>
      </c>
      <c r="Z29" s="636"/>
      <c r="AA29" s="636"/>
      <c r="AB29" s="636"/>
      <c r="AC29" s="636"/>
      <c r="AD29" s="636"/>
      <c r="AE29" s="636"/>
      <c r="AF29" s="636"/>
      <c r="AG29" s="636"/>
      <c r="AH29" s="636"/>
      <c r="AI29" s="636"/>
      <c r="AJ29" s="636"/>
      <c r="AK29" s="636"/>
      <c r="AL29" s="638">
        <f t="shared" si="0"/>
        <v>16947</v>
      </c>
    </row>
    <row r="30" spans="1:38" ht="15.75" x14ac:dyDescent="0.2">
      <c r="A30" s="633">
        <v>13</v>
      </c>
      <c r="B30" s="164" t="s">
        <v>1062</v>
      </c>
      <c r="C30" s="639" t="s">
        <v>1226</v>
      </c>
      <c r="D30" s="636">
        <v>421088</v>
      </c>
      <c r="E30" s="636">
        <v>109445</v>
      </c>
      <c r="F30" s="636"/>
      <c r="G30" s="636"/>
      <c r="H30" s="636"/>
      <c r="I30" s="636"/>
      <c r="J30" s="636"/>
      <c r="K30" s="636">
        <v>74287</v>
      </c>
      <c r="L30" s="636"/>
      <c r="M30" s="636">
        <v>84873</v>
      </c>
      <c r="N30" s="636"/>
      <c r="O30" s="636"/>
      <c r="P30" s="636">
        <v>512540</v>
      </c>
      <c r="Q30" s="636">
        <v>402671</v>
      </c>
      <c r="R30" s="636"/>
      <c r="S30" s="637"/>
      <c r="T30" s="636">
        <v>49659</v>
      </c>
      <c r="U30" s="636"/>
      <c r="V30" s="636">
        <v>634224</v>
      </c>
      <c r="W30" s="636"/>
      <c r="X30" s="636"/>
      <c r="Y30" s="636">
        <v>507625</v>
      </c>
      <c r="Z30" s="636"/>
      <c r="AA30" s="636">
        <v>23900</v>
      </c>
      <c r="AB30" s="636"/>
      <c r="AC30" s="636"/>
      <c r="AD30" s="636"/>
      <c r="AE30" s="636"/>
      <c r="AF30" s="636">
        <v>15748</v>
      </c>
      <c r="AG30" s="636"/>
      <c r="AH30" s="636"/>
      <c r="AI30" s="636">
        <v>176369</v>
      </c>
      <c r="AJ30" s="636"/>
      <c r="AK30" s="636"/>
      <c r="AL30" s="638">
        <f t="shared" si="0"/>
        <v>3012429</v>
      </c>
    </row>
    <row r="31" spans="1:38" ht="15.75" x14ac:dyDescent="0.2">
      <c r="A31" s="633" t="s">
        <v>418</v>
      </c>
      <c r="B31" s="164" t="s">
        <v>1227</v>
      </c>
      <c r="C31" s="639" t="s">
        <v>1228</v>
      </c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6"/>
      <c r="S31" s="637"/>
      <c r="T31" s="636"/>
      <c r="U31" s="636"/>
      <c r="V31" s="636"/>
      <c r="W31" s="636"/>
      <c r="X31" s="636"/>
      <c r="Y31" s="636"/>
      <c r="Z31" s="636"/>
      <c r="AA31" s="636"/>
      <c r="AB31" s="636"/>
      <c r="AC31" s="636"/>
      <c r="AD31" s="636"/>
      <c r="AE31" s="636"/>
      <c r="AF31" s="636"/>
      <c r="AG31" s="636"/>
      <c r="AH31" s="636"/>
      <c r="AI31" s="636"/>
      <c r="AJ31" s="636"/>
      <c r="AK31" s="636"/>
      <c r="AL31" s="638">
        <f t="shared" si="0"/>
        <v>0</v>
      </c>
    </row>
    <row r="32" spans="1:38" ht="15.75" x14ac:dyDescent="0.2">
      <c r="A32" s="633">
        <v>14</v>
      </c>
      <c r="B32" s="466" t="s">
        <v>1229</v>
      </c>
      <c r="C32" s="643" t="s">
        <v>1230</v>
      </c>
      <c r="D32" s="637">
        <f>SUM(D29:D31)</f>
        <v>427152</v>
      </c>
      <c r="E32" s="637">
        <f t="shared" ref="E32:AK32" si="5">SUM(E29:E31)</f>
        <v>109445</v>
      </c>
      <c r="F32" s="637">
        <f t="shared" si="5"/>
        <v>0</v>
      </c>
      <c r="G32" s="637"/>
      <c r="H32" s="637">
        <f t="shared" si="5"/>
        <v>0</v>
      </c>
      <c r="I32" s="637">
        <f t="shared" si="5"/>
        <v>0</v>
      </c>
      <c r="J32" s="637">
        <f t="shared" si="5"/>
        <v>0</v>
      </c>
      <c r="K32" s="637">
        <f t="shared" si="5"/>
        <v>74287</v>
      </c>
      <c r="L32" s="637">
        <f t="shared" si="5"/>
        <v>0</v>
      </c>
      <c r="M32" s="637">
        <f t="shared" si="5"/>
        <v>84873</v>
      </c>
      <c r="N32" s="637"/>
      <c r="O32" s="637">
        <f t="shared" si="5"/>
        <v>0</v>
      </c>
      <c r="P32" s="637">
        <f t="shared" si="5"/>
        <v>512540</v>
      </c>
      <c r="Q32" s="637">
        <f t="shared" si="5"/>
        <v>402671</v>
      </c>
      <c r="R32" s="637">
        <f t="shared" si="5"/>
        <v>0</v>
      </c>
      <c r="S32" s="637">
        <f t="shared" si="5"/>
        <v>0</v>
      </c>
      <c r="T32" s="637">
        <f t="shared" si="5"/>
        <v>53402</v>
      </c>
      <c r="U32" s="637">
        <f t="shared" si="5"/>
        <v>0</v>
      </c>
      <c r="V32" s="637">
        <f t="shared" si="5"/>
        <v>638214</v>
      </c>
      <c r="W32" s="637">
        <f t="shared" si="5"/>
        <v>0</v>
      </c>
      <c r="X32" s="637">
        <f t="shared" si="5"/>
        <v>0</v>
      </c>
      <c r="Y32" s="637">
        <f t="shared" si="5"/>
        <v>510775</v>
      </c>
      <c r="Z32" s="637">
        <f t="shared" si="5"/>
        <v>0</v>
      </c>
      <c r="AA32" s="637">
        <f>SUM(AA29:AA31)</f>
        <v>23900</v>
      </c>
      <c r="AB32" s="637">
        <f t="shared" si="5"/>
        <v>0</v>
      </c>
      <c r="AC32" s="637">
        <f t="shared" si="5"/>
        <v>0</v>
      </c>
      <c r="AD32" s="637">
        <f t="shared" si="5"/>
        <v>0</v>
      </c>
      <c r="AE32" s="637">
        <f t="shared" si="5"/>
        <v>0</v>
      </c>
      <c r="AF32" s="637">
        <f t="shared" si="5"/>
        <v>15748</v>
      </c>
      <c r="AG32" s="637">
        <f t="shared" si="5"/>
        <v>0</v>
      </c>
      <c r="AH32" s="637">
        <f t="shared" si="5"/>
        <v>0</v>
      </c>
      <c r="AI32" s="637">
        <f>SUM(AI29:AI31)</f>
        <v>176369</v>
      </c>
      <c r="AJ32" s="637">
        <f t="shared" si="5"/>
        <v>0</v>
      </c>
      <c r="AK32" s="637">
        <f t="shared" si="5"/>
        <v>0</v>
      </c>
      <c r="AL32" s="638">
        <f t="shared" si="0"/>
        <v>3029376</v>
      </c>
    </row>
    <row r="33" spans="1:38" ht="15.75" x14ac:dyDescent="0.2">
      <c r="A33" s="633">
        <v>15</v>
      </c>
      <c r="B33" s="164" t="s">
        <v>1231</v>
      </c>
      <c r="C33" s="639" t="s">
        <v>1232</v>
      </c>
      <c r="D33" s="636">
        <v>98614</v>
      </c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636"/>
      <c r="Q33" s="636"/>
      <c r="R33" s="636"/>
      <c r="S33" s="637"/>
      <c r="T33" s="636">
        <v>142017</v>
      </c>
      <c r="U33" s="636">
        <v>108700</v>
      </c>
      <c r="V33" s="636">
        <v>167690</v>
      </c>
      <c r="W33" s="636"/>
      <c r="X33" s="636"/>
      <c r="Y33" s="636"/>
      <c r="Z33" s="636"/>
      <c r="AA33" s="636"/>
      <c r="AB33" s="636"/>
      <c r="AC33" s="636"/>
      <c r="AD33" s="636"/>
      <c r="AE33" s="636"/>
      <c r="AF33" s="636"/>
      <c r="AG33" s="636"/>
      <c r="AH33" s="636"/>
      <c r="AI33" s="636"/>
      <c r="AJ33" s="636"/>
      <c r="AK33" s="636"/>
      <c r="AL33" s="638">
        <f t="shared" si="0"/>
        <v>517021</v>
      </c>
    </row>
    <row r="34" spans="1:38" ht="15.75" x14ac:dyDescent="0.2">
      <c r="A34" s="633">
        <v>16</v>
      </c>
      <c r="B34" s="164" t="s">
        <v>1233</v>
      </c>
      <c r="C34" s="639" t="s">
        <v>1234</v>
      </c>
      <c r="D34" s="636">
        <v>0</v>
      </c>
      <c r="E34" s="636"/>
      <c r="F34" s="636"/>
      <c r="G34" s="636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7"/>
      <c r="T34" s="636">
        <v>42453</v>
      </c>
      <c r="U34" s="636">
        <v>52051</v>
      </c>
      <c r="V34" s="636"/>
      <c r="W34" s="636"/>
      <c r="X34" s="636"/>
      <c r="Y34" s="636"/>
      <c r="Z34" s="636"/>
      <c r="AA34" s="636">
        <v>0</v>
      </c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638">
        <f t="shared" si="0"/>
        <v>94504</v>
      </c>
    </row>
    <row r="35" spans="1:38" ht="15.75" x14ac:dyDescent="0.2">
      <c r="A35" s="633">
        <v>17</v>
      </c>
      <c r="B35" s="466" t="s">
        <v>1235</v>
      </c>
      <c r="C35" s="643" t="s">
        <v>1236</v>
      </c>
      <c r="D35" s="637">
        <f>SUM(D33:D34)</f>
        <v>98614</v>
      </c>
      <c r="E35" s="637">
        <f t="shared" ref="E35:AK35" si="6">SUM(E33:E34)</f>
        <v>0</v>
      </c>
      <c r="F35" s="637">
        <f t="shared" si="6"/>
        <v>0</v>
      </c>
      <c r="G35" s="637"/>
      <c r="H35" s="637">
        <f t="shared" si="6"/>
        <v>0</v>
      </c>
      <c r="I35" s="637">
        <f t="shared" si="6"/>
        <v>0</v>
      </c>
      <c r="J35" s="637">
        <f t="shared" si="6"/>
        <v>0</v>
      </c>
      <c r="K35" s="637">
        <f t="shared" si="6"/>
        <v>0</v>
      </c>
      <c r="L35" s="637">
        <f t="shared" si="6"/>
        <v>0</v>
      </c>
      <c r="M35" s="637">
        <f t="shared" si="6"/>
        <v>0</v>
      </c>
      <c r="N35" s="637"/>
      <c r="O35" s="637">
        <f t="shared" si="6"/>
        <v>0</v>
      </c>
      <c r="P35" s="637">
        <f t="shared" si="6"/>
        <v>0</v>
      </c>
      <c r="Q35" s="637">
        <f t="shared" si="6"/>
        <v>0</v>
      </c>
      <c r="R35" s="637">
        <f t="shared" si="6"/>
        <v>0</v>
      </c>
      <c r="S35" s="637">
        <f t="shared" si="6"/>
        <v>0</v>
      </c>
      <c r="T35" s="637">
        <f t="shared" si="6"/>
        <v>184470</v>
      </c>
      <c r="U35" s="637">
        <f t="shared" si="6"/>
        <v>160751</v>
      </c>
      <c r="V35" s="637">
        <f t="shared" si="6"/>
        <v>167690</v>
      </c>
      <c r="W35" s="637">
        <f t="shared" si="6"/>
        <v>0</v>
      </c>
      <c r="X35" s="637">
        <f t="shared" si="6"/>
        <v>0</v>
      </c>
      <c r="Y35" s="637">
        <f t="shared" si="6"/>
        <v>0</v>
      </c>
      <c r="Z35" s="637">
        <f t="shared" si="6"/>
        <v>0</v>
      </c>
      <c r="AA35" s="637">
        <f>SUM(AA33:AA34)</f>
        <v>0</v>
      </c>
      <c r="AB35" s="637">
        <f t="shared" si="6"/>
        <v>0</v>
      </c>
      <c r="AC35" s="637">
        <f t="shared" si="6"/>
        <v>0</v>
      </c>
      <c r="AD35" s="637">
        <f t="shared" si="6"/>
        <v>0</v>
      </c>
      <c r="AE35" s="637">
        <f t="shared" si="6"/>
        <v>0</v>
      </c>
      <c r="AF35" s="637">
        <f t="shared" si="6"/>
        <v>0</v>
      </c>
      <c r="AG35" s="637">
        <f t="shared" si="6"/>
        <v>0</v>
      </c>
      <c r="AH35" s="637">
        <f t="shared" si="6"/>
        <v>0</v>
      </c>
      <c r="AI35" s="637"/>
      <c r="AJ35" s="637">
        <f t="shared" si="6"/>
        <v>0</v>
      </c>
      <c r="AK35" s="637">
        <f t="shared" si="6"/>
        <v>0</v>
      </c>
      <c r="AL35" s="638">
        <f t="shared" si="0"/>
        <v>611525</v>
      </c>
    </row>
    <row r="36" spans="1:38" ht="15.75" x14ac:dyDescent="0.2">
      <c r="A36" s="633">
        <v>18</v>
      </c>
      <c r="B36" s="164" t="s">
        <v>1054</v>
      </c>
      <c r="C36" s="639" t="s">
        <v>1237</v>
      </c>
      <c r="D36" s="636">
        <v>0</v>
      </c>
      <c r="E36" s="636">
        <v>14083</v>
      </c>
      <c r="F36" s="636"/>
      <c r="G36" s="636"/>
      <c r="H36" s="636"/>
      <c r="I36" s="636"/>
      <c r="J36" s="636"/>
      <c r="K36" s="636"/>
      <c r="L36" s="636"/>
      <c r="M36" s="636"/>
      <c r="N36" s="636"/>
      <c r="O36" s="636">
        <v>1617597</v>
      </c>
      <c r="P36" s="636"/>
      <c r="Q36" s="636">
        <v>22361</v>
      </c>
      <c r="R36" s="636"/>
      <c r="S36" s="637"/>
      <c r="T36" s="636"/>
      <c r="U36" s="636"/>
      <c r="V36" s="636">
        <v>1247634</v>
      </c>
      <c r="W36" s="636"/>
      <c r="X36" s="636"/>
      <c r="Y36" s="636">
        <v>115121</v>
      </c>
      <c r="Z36" s="636"/>
      <c r="AA36" s="636"/>
      <c r="AB36" s="636"/>
      <c r="AC36" s="636"/>
      <c r="AD36" s="636"/>
      <c r="AE36" s="636"/>
      <c r="AF36" s="636"/>
      <c r="AG36" s="636"/>
      <c r="AH36" s="636"/>
      <c r="AI36" s="636"/>
      <c r="AJ36" s="636"/>
      <c r="AK36" s="636"/>
      <c r="AL36" s="638">
        <f t="shared" si="0"/>
        <v>3016796</v>
      </c>
    </row>
    <row r="37" spans="1:38" ht="15.75" x14ac:dyDescent="0.2">
      <c r="A37" s="633">
        <v>19</v>
      </c>
      <c r="B37" s="164" t="s">
        <v>320</v>
      </c>
      <c r="C37" s="639" t="s">
        <v>1238</v>
      </c>
      <c r="D37" s="636">
        <v>422707</v>
      </c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7"/>
      <c r="T37" s="636"/>
      <c r="U37" s="636"/>
      <c r="V37" s="636"/>
      <c r="W37" s="636"/>
      <c r="X37" s="636"/>
      <c r="Y37" s="636">
        <v>19403503</v>
      </c>
      <c r="Z37" s="636"/>
      <c r="AA37" s="636"/>
      <c r="AB37" s="636"/>
      <c r="AC37" s="636"/>
      <c r="AD37" s="636"/>
      <c r="AE37" s="636">
        <v>3937237</v>
      </c>
      <c r="AF37" s="636"/>
      <c r="AG37" s="636"/>
      <c r="AH37" s="636"/>
      <c r="AI37" s="636">
        <v>121260</v>
      </c>
      <c r="AJ37" s="636"/>
      <c r="AK37" s="636"/>
      <c r="AL37" s="638">
        <f t="shared" si="0"/>
        <v>23884707</v>
      </c>
    </row>
    <row r="38" spans="1:38" ht="15.75" x14ac:dyDescent="0.2">
      <c r="A38" s="633" t="s">
        <v>424</v>
      </c>
      <c r="B38" s="164" t="s">
        <v>1239</v>
      </c>
      <c r="C38" s="639" t="s">
        <v>1240</v>
      </c>
      <c r="D38" s="636"/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7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8">
        <f t="shared" si="0"/>
        <v>0</v>
      </c>
    </row>
    <row r="39" spans="1:38" ht="15.75" x14ac:dyDescent="0.2">
      <c r="A39" s="633">
        <v>20</v>
      </c>
      <c r="B39" s="164" t="s">
        <v>1241</v>
      </c>
      <c r="C39" s="639" t="s">
        <v>1240</v>
      </c>
      <c r="D39" s="636">
        <v>0</v>
      </c>
      <c r="E39" s="636"/>
      <c r="F39" s="636"/>
      <c r="G39" s="636"/>
      <c r="H39" s="636"/>
      <c r="I39" s="636"/>
      <c r="J39" s="636"/>
      <c r="K39" s="636"/>
      <c r="L39" s="636"/>
      <c r="M39" s="636"/>
      <c r="N39" s="636"/>
      <c r="O39" s="636"/>
      <c r="P39" s="636"/>
      <c r="Q39" s="636"/>
      <c r="R39" s="636"/>
      <c r="S39" s="637"/>
      <c r="T39" s="636"/>
      <c r="U39" s="636"/>
      <c r="V39" s="636">
        <v>10000</v>
      </c>
      <c r="W39" s="636"/>
      <c r="X39" s="636"/>
      <c r="Y39" s="636"/>
      <c r="Z39" s="636"/>
      <c r="AA39" s="636">
        <v>313181</v>
      </c>
      <c r="AB39" s="636"/>
      <c r="AC39" s="636"/>
      <c r="AD39" s="636"/>
      <c r="AE39" s="636"/>
      <c r="AF39" s="636"/>
      <c r="AG39" s="636"/>
      <c r="AH39" s="636"/>
      <c r="AI39" s="636"/>
      <c r="AJ39" s="636"/>
      <c r="AK39" s="636"/>
      <c r="AL39" s="638">
        <f t="shared" si="0"/>
        <v>323181</v>
      </c>
    </row>
    <row r="40" spans="1:38" ht="15.75" x14ac:dyDescent="0.2">
      <c r="A40" s="633">
        <v>21</v>
      </c>
      <c r="B40" s="164" t="s">
        <v>1242</v>
      </c>
      <c r="C40" s="639" t="s">
        <v>1243</v>
      </c>
      <c r="D40" s="636">
        <v>0</v>
      </c>
      <c r="E40" s="636"/>
      <c r="F40" s="636"/>
      <c r="G40" s="636"/>
      <c r="H40" s="636"/>
      <c r="I40" s="636"/>
      <c r="J40" s="636"/>
      <c r="K40" s="636"/>
      <c r="L40" s="636"/>
      <c r="M40" s="636">
        <v>157480</v>
      </c>
      <c r="N40" s="636"/>
      <c r="O40" s="636"/>
      <c r="P40" s="636">
        <v>30000</v>
      </c>
      <c r="Q40" s="636"/>
      <c r="R40" s="636"/>
      <c r="S40" s="637"/>
      <c r="T40" s="636"/>
      <c r="U40" s="636"/>
      <c r="V40" s="636">
        <v>750000</v>
      </c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8">
        <f t="shared" si="0"/>
        <v>937480</v>
      </c>
    </row>
    <row r="41" spans="1:38" ht="15.75" x14ac:dyDescent="0.2">
      <c r="A41" s="633" t="s">
        <v>1244</v>
      </c>
      <c r="B41" s="164" t="s">
        <v>1245</v>
      </c>
      <c r="C41" s="639" t="s">
        <v>1246</v>
      </c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7"/>
      <c r="T41" s="636"/>
      <c r="U41" s="636"/>
      <c r="V41" s="636"/>
      <c r="W41" s="636"/>
      <c r="X41" s="636"/>
      <c r="Y41" s="636"/>
      <c r="Z41" s="636"/>
      <c r="AA41" s="636"/>
      <c r="AB41" s="636"/>
      <c r="AC41" s="636"/>
      <c r="AD41" s="636"/>
      <c r="AE41" s="636"/>
      <c r="AF41" s="636"/>
      <c r="AG41" s="636"/>
      <c r="AH41" s="636"/>
      <c r="AI41" s="636"/>
      <c r="AJ41" s="636"/>
      <c r="AK41" s="636"/>
      <c r="AL41" s="638">
        <f t="shared" si="0"/>
        <v>0</v>
      </c>
    </row>
    <row r="42" spans="1:38" ht="15.75" x14ac:dyDescent="0.2">
      <c r="A42" s="633">
        <v>22</v>
      </c>
      <c r="B42" s="164" t="s">
        <v>1245</v>
      </c>
      <c r="C42" s="639" t="s">
        <v>1246</v>
      </c>
      <c r="D42" s="636">
        <v>1386816</v>
      </c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7"/>
      <c r="T42" s="636"/>
      <c r="U42" s="636"/>
      <c r="V42" s="636">
        <v>18079</v>
      </c>
      <c r="W42" s="636"/>
      <c r="X42" s="636"/>
      <c r="Y42" s="636">
        <v>1891</v>
      </c>
      <c r="Z42" s="636"/>
      <c r="AA42" s="636"/>
      <c r="AB42" s="636"/>
      <c r="AC42" s="636"/>
      <c r="AD42" s="636"/>
      <c r="AE42" s="636"/>
      <c r="AF42" s="636"/>
      <c r="AG42" s="636"/>
      <c r="AH42" s="636"/>
      <c r="AI42" s="636"/>
      <c r="AJ42" s="636"/>
      <c r="AK42" s="636"/>
      <c r="AL42" s="638">
        <f t="shared" si="0"/>
        <v>1406786</v>
      </c>
    </row>
    <row r="43" spans="1:38" ht="15.75" x14ac:dyDescent="0.2">
      <c r="A43" s="633">
        <v>23</v>
      </c>
      <c r="B43" s="644" t="s">
        <v>1247</v>
      </c>
      <c r="C43" s="639" t="s">
        <v>1248</v>
      </c>
      <c r="D43" s="636">
        <v>2874669</v>
      </c>
      <c r="E43" s="636"/>
      <c r="F43" s="636">
        <v>551795</v>
      </c>
      <c r="G43" s="636"/>
      <c r="H43" s="636"/>
      <c r="I43" s="636"/>
      <c r="J43" s="636"/>
      <c r="K43" s="636"/>
      <c r="L43" s="636"/>
      <c r="M43" s="636">
        <v>350000</v>
      </c>
      <c r="N43" s="636">
        <v>4153307</v>
      </c>
      <c r="O43" s="636"/>
      <c r="P43" s="636"/>
      <c r="Q43" s="636"/>
      <c r="R43" s="636">
        <v>386700</v>
      </c>
      <c r="S43" s="637"/>
      <c r="T43" s="636">
        <v>25000</v>
      </c>
      <c r="U43" s="636"/>
      <c r="V43" s="636">
        <v>1026765</v>
      </c>
      <c r="W43" s="636"/>
      <c r="X43" s="636"/>
      <c r="Y43" s="636"/>
      <c r="Z43" s="636"/>
      <c r="AA43" s="636">
        <v>1475000</v>
      </c>
      <c r="AB43" s="636"/>
      <c r="AC43" s="636"/>
      <c r="AD43" s="636"/>
      <c r="AE43" s="636"/>
      <c r="AF43" s="636"/>
      <c r="AG43" s="636"/>
      <c r="AH43" s="636"/>
      <c r="AI43" s="636">
        <v>1531593</v>
      </c>
      <c r="AJ43" s="636"/>
      <c r="AK43" s="636"/>
      <c r="AL43" s="638">
        <f t="shared" si="0"/>
        <v>12374829</v>
      </c>
    </row>
    <row r="44" spans="1:38" ht="15.75" x14ac:dyDescent="0.2">
      <c r="A44" s="633">
        <v>24</v>
      </c>
      <c r="B44" s="164" t="s">
        <v>620</v>
      </c>
      <c r="C44" s="639" t="s">
        <v>1249</v>
      </c>
      <c r="D44" s="636">
        <v>1731666</v>
      </c>
      <c r="E44" s="636">
        <v>242782</v>
      </c>
      <c r="F44" s="636"/>
      <c r="G44" s="636"/>
      <c r="H44" s="636"/>
      <c r="I44" s="636"/>
      <c r="J44" s="636"/>
      <c r="K44" s="636">
        <v>8916</v>
      </c>
      <c r="L44" s="636">
        <v>1930422</v>
      </c>
      <c r="M44" s="636">
        <v>2169000</v>
      </c>
      <c r="N44" s="636">
        <v>1048</v>
      </c>
      <c r="O44" s="636"/>
      <c r="P44" s="636">
        <v>133429</v>
      </c>
      <c r="Q44" s="636">
        <v>685274</v>
      </c>
      <c r="R44" s="636"/>
      <c r="S44" s="636"/>
      <c r="T44" s="636">
        <v>50020</v>
      </c>
      <c r="U44" s="636"/>
      <c r="V44" s="636">
        <v>299254</v>
      </c>
      <c r="W44" s="636"/>
      <c r="X44" s="636"/>
      <c r="Y44" s="636">
        <v>23806</v>
      </c>
      <c r="Z44" s="636"/>
      <c r="AA44" s="636">
        <v>6000</v>
      </c>
      <c r="AB44" s="636"/>
      <c r="AC44" s="636"/>
      <c r="AD44" s="636"/>
      <c r="AE44" s="636"/>
      <c r="AF44" s="636">
        <v>1600</v>
      </c>
      <c r="AG44" s="636"/>
      <c r="AH44" s="636">
        <v>187500</v>
      </c>
      <c r="AI44" s="636"/>
      <c r="AJ44" s="636"/>
      <c r="AK44" s="636"/>
      <c r="AL44" s="638">
        <f t="shared" si="0"/>
        <v>7470717</v>
      </c>
    </row>
    <row r="45" spans="1:38" ht="15.75" x14ac:dyDescent="0.2">
      <c r="A45" s="633">
        <v>25</v>
      </c>
      <c r="B45" s="466" t="s">
        <v>1250</v>
      </c>
      <c r="C45" s="643" t="s">
        <v>1251</v>
      </c>
      <c r="D45" s="637">
        <f>SUM(D36:D44)</f>
        <v>6415858</v>
      </c>
      <c r="E45" s="637">
        <f t="shared" ref="E45:AK45" si="7">SUM(E36:E44)</f>
        <v>256865</v>
      </c>
      <c r="F45" s="637">
        <f t="shared" si="7"/>
        <v>551795</v>
      </c>
      <c r="G45" s="637"/>
      <c r="H45" s="637">
        <f t="shared" si="7"/>
        <v>0</v>
      </c>
      <c r="I45" s="637">
        <f t="shared" si="7"/>
        <v>0</v>
      </c>
      <c r="J45" s="637">
        <f t="shared" si="7"/>
        <v>0</v>
      </c>
      <c r="K45" s="637">
        <f t="shared" si="7"/>
        <v>8916</v>
      </c>
      <c r="L45" s="637">
        <f t="shared" si="7"/>
        <v>1930422</v>
      </c>
      <c r="M45" s="637">
        <f t="shared" si="7"/>
        <v>2676480</v>
      </c>
      <c r="N45" s="637">
        <f t="shared" si="7"/>
        <v>4154355</v>
      </c>
      <c r="O45" s="637">
        <f t="shared" si="7"/>
        <v>1617597</v>
      </c>
      <c r="P45" s="637">
        <f t="shared" si="7"/>
        <v>163429</v>
      </c>
      <c r="Q45" s="637">
        <f t="shared" si="7"/>
        <v>707635</v>
      </c>
      <c r="R45" s="637">
        <f t="shared" si="7"/>
        <v>386700</v>
      </c>
      <c r="S45" s="637">
        <f t="shared" si="7"/>
        <v>0</v>
      </c>
      <c r="T45" s="637">
        <f t="shared" si="7"/>
        <v>75020</v>
      </c>
      <c r="U45" s="637">
        <f t="shared" si="7"/>
        <v>0</v>
      </c>
      <c r="V45" s="637">
        <f t="shared" si="7"/>
        <v>3351732</v>
      </c>
      <c r="W45" s="637">
        <f t="shared" si="7"/>
        <v>0</v>
      </c>
      <c r="X45" s="637">
        <f t="shared" si="7"/>
        <v>0</v>
      </c>
      <c r="Y45" s="637">
        <f t="shared" si="7"/>
        <v>19544321</v>
      </c>
      <c r="Z45" s="637">
        <f t="shared" si="7"/>
        <v>0</v>
      </c>
      <c r="AA45" s="637">
        <f>SUM(AA36:AA44)</f>
        <v>1794181</v>
      </c>
      <c r="AB45" s="637">
        <f t="shared" si="7"/>
        <v>0</v>
      </c>
      <c r="AC45" s="637">
        <f t="shared" si="7"/>
        <v>0</v>
      </c>
      <c r="AD45" s="637">
        <f t="shared" si="7"/>
        <v>0</v>
      </c>
      <c r="AE45" s="637">
        <f t="shared" si="7"/>
        <v>3937237</v>
      </c>
      <c r="AF45" s="637">
        <f t="shared" si="7"/>
        <v>1600</v>
      </c>
      <c r="AG45" s="637">
        <f t="shared" si="7"/>
        <v>0</v>
      </c>
      <c r="AH45" s="637">
        <f t="shared" si="7"/>
        <v>187500</v>
      </c>
      <c r="AI45" s="637">
        <f>SUM(AI36:AI44)</f>
        <v>1652853</v>
      </c>
      <c r="AJ45" s="637">
        <f t="shared" si="7"/>
        <v>0</v>
      </c>
      <c r="AK45" s="637">
        <f t="shared" si="7"/>
        <v>0</v>
      </c>
      <c r="AL45" s="638">
        <f t="shared" si="0"/>
        <v>49414496</v>
      </c>
    </row>
    <row r="46" spans="1:38" ht="15.75" x14ac:dyDescent="0.2">
      <c r="A46" s="633">
        <v>26</v>
      </c>
      <c r="B46" s="164" t="s">
        <v>1252</v>
      </c>
      <c r="C46" s="639" t="s">
        <v>1253</v>
      </c>
      <c r="D46" s="636">
        <v>142609</v>
      </c>
      <c r="E46" s="636"/>
      <c r="F46" s="636"/>
      <c r="G46" s="636"/>
      <c r="H46" s="636"/>
      <c r="I46" s="636"/>
      <c r="J46" s="636"/>
      <c r="K46" s="636"/>
      <c r="L46" s="636"/>
      <c r="M46" s="636"/>
      <c r="N46" s="636">
        <v>0</v>
      </c>
      <c r="O46" s="636"/>
      <c r="P46" s="636"/>
      <c r="Q46" s="636"/>
      <c r="R46" s="636"/>
      <c r="S46" s="637"/>
      <c r="T46" s="636">
        <v>5608</v>
      </c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636"/>
      <c r="AL46" s="638">
        <f t="shared" si="0"/>
        <v>148217</v>
      </c>
    </row>
    <row r="47" spans="1:38" ht="15.75" x14ac:dyDescent="0.2">
      <c r="A47" s="633">
        <v>27</v>
      </c>
      <c r="B47" s="164" t="s">
        <v>1254</v>
      </c>
      <c r="C47" s="639" t="s">
        <v>1255</v>
      </c>
      <c r="D47" s="636">
        <v>178800</v>
      </c>
      <c r="E47" s="636"/>
      <c r="F47" s="636"/>
      <c r="G47" s="636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637"/>
      <c r="T47" s="636"/>
      <c r="U47" s="636"/>
      <c r="V47" s="636">
        <v>593321</v>
      </c>
      <c r="W47" s="636"/>
      <c r="X47" s="636"/>
      <c r="Y47" s="636"/>
      <c r="Z47" s="636"/>
      <c r="AA47" s="636">
        <v>204710</v>
      </c>
      <c r="AB47" s="636"/>
      <c r="AC47" s="636"/>
      <c r="AD47" s="636"/>
      <c r="AE47" s="636"/>
      <c r="AF47" s="636"/>
      <c r="AG47" s="636"/>
      <c r="AH47" s="636"/>
      <c r="AI47" s="636"/>
      <c r="AJ47" s="636"/>
      <c r="AK47" s="636"/>
      <c r="AL47" s="638">
        <f t="shared" si="0"/>
        <v>976831</v>
      </c>
    </row>
    <row r="48" spans="1:38" ht="15.75" x14ac:dyDescent="0.2">
      <c r="A48" s="633">
        <v>28</v>
      </c>
      <c r="B48" s="466" t="s">
        <v>1256</v>
      </c>
      <c r="C48" s="643" t="s">
        <v>1257</v>
      </c>
      <c r="D48" s="637">
        <f>SUM(D46:D47)</f>
        <v>321409</v>
      </c>
      <c r="E48" s="637">
        <f t="shared" ref="E48:AK48" si="8">SUM(E46:E47)</f>
        <v>0</v>
      </c>
      <c r="F48" s="637">
        <f t="shared" si="8"/>
        <v>0</v>
      </c>
      <c r="G48" s="637"/>
      <c r="H48" s="637">
        <f t="shared" si="8"/>
        <v>0</v>
      </c>
      <c r="I48" s="637">
        <f t="shared" si="8"/>
        <v>0</v>
      </c>
      <c r="J48" s="637">
        <f t="shared" si="8"/>
        <v>0</v>
      </c>
      <c r="K48" s="637">
        <f t="shared" si="8"/>
        <v>0</v>
      </c>
      <c r="L48" s="637">
        <f t="shared" si="8"/>
        <v>0</v>
      </c>
      <c r="M48" s="637">
        <f t="shared" si="8"/>
        <v>0</v>
      </c>
      <c r="N48" s="637">
        <f t="shared" si="8"/>
        <v>0</v>
      </c>
      <c r="O48" s="637">
        <f t="shared" si="8"/>
        <v>0</v>
      </c>
      <c r="P48" s="637">
        <f t="shared" si="8"/>
        <v>0</v>
      </c>
      <c r="Q48" s="637">
        <f t="shared" si="8"/>
        <v>0</v>
      </c>
      <c r="R48" s="637">
        <f t="shared" si="8"/>
        <v>0</v>
      </c>
      <c r="S48" s="637">
        <f t="shared" si="8"/>
        <v>0</v>
      </c>
      <c r="T48" s="637">
        <f t="shared" si="8"/>
        <v>5608</v>
      </c>
      <c r="U48" s="637">
        <f t="shared" si="8"/>
        <v>0</v>
      </c>
      <c r="V48" s="637">
        <f t="shared" si="8"/>
        <v>593321</v>
      </c>
      <c r="W48" s="637">
        <f t="shared" si="8"/>
        <v>0</v>
      </c>
      <c r="X48" s="637">
        <f t="shared" si="8"/>
        <v>0</v>
      </c>
      <c r="Y48" s="637">
        <f t="shared" si="8"/>
        <v>0</v>
      </c>
      <c r="Z48" s="637">
        <f t="shared" si="8"/>
        <v>0</v>
      </c>
      <c r="AA48" s="637">
        <f>SUM(AA46:AA47)</f>
        <v>204710</v>
      </c>
      <c r="AB48" s="637">
        <f t="shared" si="8"/>
        <v>0</v>
      </c>
      <c r="AC48" s="637">
        <f t="shared" si="8"/>
        <v>0</v>
      </c>
      <c r="AD48" s="637">
        <f t="shared" si="8"/>
        <v>0</v>
      </c>
      <c r="AE48" s="637">
        <f t="shared" si="8"/>
        <v>0</v>
      </c>
      <c r="AF48" s="637">
        <f t="shared" si="8"/>
        <v>0</v>
      </c>
      <c r="AG48" s="637">
        <f t="shared" si="8"/>
        <v>0</v>
      </c>
      <c r="AH48" s="637">
        <f t="shared" si="8"/>
        <v>0</v>
      </c>
      <c r="AI48" s="637"/>
      <c r="AJ48" s="637">
        <f t="shared" si="8"/>
        <v>0</v>
      </c>
      <c r="AK48" s="637">
        <f t="shared" si="8"/>
        <v>0</v>
      </c>
      <c r="AL48" s="638">
        <f t="shared" si="0"/>
        <v>1125048</v>
      </c>
    </row>
    <row r="49" spans="1:38" ht="15.75" x14ac:dyDescent="0.2">
      <c r="A49" s="633">
        <v>29</v>
      </c>
      <c r="B49" s="164" t="s">
        <v>1258</v>
      </c>
      <c r="C49" s="639" t="s">
        <v>1259</v>
      </c>
      <c r="D49" s="636">
        <v>1120886</v>
      </c>
      <c r="E49" s="636">
        <v>98902</v>
      </c>
      <c r="F49" s="636">
        <v>107135</v>
      </c>
      <c r="G49" s="636"/>
      <c r="H49" s="636"/>
      <c r="I49" s="636"/>
      <c r="J49" s="636"/>
      <c r="K49" s="636">
        <v>20377</v>
      </c>
      <c r="L49" s="636">
        <v>521215</v>
      </c>
      <c r="M49" s="636">
        <v>678064</v>
      </c>
      <c r="N49" s="636">
        <v>1061993</v>
      </c>
      <c r="O49" s="636">
        <v>408839</v>
      </c>
      <c r="P49" s="636">
        <v>170410</v>
      </c>
      <c r="Q49" s="636">
        <v>170905</v>
      </c>
      <c r="R49" s="636"/>
      <c r="S49" s="637"/>
      <c r="T49" s="636">
        <v>63225</v>
      </c>
      <c r="U49" s="636">
        <v>21859</v>
      </c>
      <c r="V49" s="636">
        <v>933041</v>
      </c>
      <c r="W49" s="636"/>
      <c r="X49" s="636"/>
      <c r="Y49" s="636">
        <v>5409473</v>
      </c>
      <c r="Z49" s="636"/>
      <c r="AA49" s="636">
        <v>8073</v>
      </c>
      <c r="AB49" s="636"/>
      <c r="AC49" s="636"/>
      <c r="AD49" s="636"/>
      <c r="AE49" s="636">
        <v>1063054</v>
      </c>
      <c r="AF49" s="636">
        <v>4252</v>
      </c>
      <c r="AG49" s="636"/>
      <c r="AH49" s="636">
        <v>354375</v>
      </c>
      <c r="AI49" s="636">
        <v>80451</v>
      </c>
      <c r="AJ49" s="636"/>
      <c r="AK49" s="636"/>
      <c r="AL49" s="638">
        <f t="shared" si="0"/>
        <v>12296529</v>
      </c>
    </row>
    <row r="50" spans="1:38" ht="15.75" x14ac:dyDescent="0.2">
      <c r="A50" s="633" t="s">
        <v>1260</v>
      </c>
      <c r="B50" s="164" t="s">
        <v>1261</v>
      </c>
      <c r="C50" s="639" t="s">
        <v>1262</v>
      </c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7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8">
        <f t="shared" si="0"/>
        <v>0</v>
      </c>
    </row>
    <row r="51" spans="1:38" ht="15.75" x14ac:dyDescent="0.2">
      <c r="A51" s="633">
        <v>25</v>
      </c>
      <c r="B51" s="164" t="s">
        <v>1263</v>
      </c>
      <c r="C51" s="639" t="s">
        <v>1264</v>
      </c>
      <c r="D51" s="636"/>
      <c r="E51" s="636"/>
      <c r="F51" s="636"/>
      <c r="G51" s="636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7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8">
        <f t="shared" si="0"/>
        <v>0</v>
      </c>
    </row>
    <row r="52" spans="1:38" ht="15.75" x14ac:dyDescent="0.2">
      <c r="A52" s="633">
        <v>25</v>
      </c>
      <c r="B52" s="164" t="s">
        <v>1265</v>
      </c>
      <c r="C52" s="639" t="s">
        <v>1266</v>
      </c>
      <c r="D52" s="636"/>
      <c r="E52" s="636"/>
      <c r="F52" s="636"/>
      <c r="G52" s="636"/>
      <c r="H52" s="636"/>
      <c r="I52" s="636"/>
      <c r="J52" s="636"/>
      <c r="K52" s="636"/>
      <c r="L52" s="636"/>
      <c r="M52" s="636"/>
      <c r="N52" s="636"/>
      <c r="O52" s="636"/>
      <c r="P52" s="636"/>
      <c r="Q52" s="636"/>
      <c r="R52" s="636"/>
      <c r="S52" s="637"/>
      <c r="T52" s="636"/>
      <c r="U52" s="636"/>
      <c r="V52" s="636"/>
      <c r="W52" s="636"/>
      <c r="X52" s="636"/>
      <c r="Y52" s="636"/>
      <c r="Z52" s="636"/>
      <c r="AA52" s="636"/>
      <c r="AB52" s="636"/>
      <c r="AC52" s="636"/>
      <c r="AD52" s="636"/>
      <c r="AE52" s="636"/>
      <c r="AF52" s="636"/>
      <c r="AG52" s="636"/>
      <c r="AH52" s="636"/>
      <c r="AI52" s="636"/>
      <c r="AJ52" s="636"/>
      <c r="AK52" s="636"/>
      <c r="AL52" s="638">
        <f t="shared" si="0"/>
        <v>0</v>
      </c>
    </row>
    <row r="53" spans="1:38" ht="15.75" x14ac:dyDescent="0.2">
      <c r="A53" s="633" t="s">
        <v>1267</v>
      </c>
      <c r="B53" s="164" t="s">
        <v>744</v>
      </c>
      <c r="C53" s="639" t="s">
        <v>1268</v>
      </c>
      <c r="D53" s="636"/>
      <c r="E53" s="636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7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8">
        <f t="shared" si="0"/>
        <v>0</v>
      </c>
    </row>
    <row r="54" spans="1:38" ht="25.5" x14ac:dyDescent="0.2">
      <c r="A54" s="633">
        <v>30</v>
      </c>
      <c r="B54" s="164" t="s">
        <v>1269</v>
      </c>
      <c r="C54" s="639" t="s">
        <v>1268</v>
      </c>
      <c r="D54" s="636">
        <v>215730</v>
      </c>
      <c r="E54" s="636"/>
      <c r="F54" s="636">
        <v>55800</v>
      </c>
      <c r="G54" s="636">
        <v>1085</v>
      </c>
      <c r="H54" s="636">
        <v>75</v>
      </c>
      <c r="I54" s="636"/>
      <c r="J54" s="636"/>
      <c r="K54" s="636"/>
      <c r="L54" s="636"/>
      <c r="M54" s="645">
        <v>147000</v>
      </c>
      <c r="N54" s="645">
        <v>100000</v>
      </c>
      <c r="O54" s="645"/>
      <c r="P54" s="636"/>
      <c r="Q54" s="645">
        <v>48227</v>
      </c>
      <c r="R54" s="645"/>
      <c r="S54" s="645"/>
      <c r="T54" s="645">
        <v>4025</v>
      </c>
      <c r="U54" s="636">
        <v>1682</v>
      </c>
      <c r="V54" s="636">
        <v>65070</v>
      </c>
      <c r="W54" s="636"/>
      <c r="X54" s="636"/>
      <c r="Y54" s="636"/>
      <c r="Z54" s="636"/>
      <c r="AA54" s="636">
        <v>350000</v>
      </c>
      <c r="AB54" s="636"/>
      <c r="AC54" s="636"/>
      <c r="AD54" s="636"/>
      <c r="AE54" s="636"/>
      <c r="AF54" s="636"/>
      <c r="AG54" s="636"/>
      <c r="AH54" s="636">
        <v>1125000</v>
      </c>
      <c r="AI54" s="636"/>
      <c r="AJ54" s="636"/>
      <c r="AK54" s="636"/>
      <c r="AL54" s="638">
        <f t="shared" si="0"/>
        <v>2113694</v>
      </c>
    </row>
    <row r="55" spans="1:38" ht="25.5" x14ac:dyDescent="0.2">
      <c r="A55" s="633">
        <v>31</v>
      </c>
      <c r="B55" s="466" t="s">
        <v>1270</v>
      </c>
      <c r="C55" s="643" t="s">
        <v>1271</v>
      </c>
      <c r="D55" s="637">
        <f>SUM(D49:D54)</f>
        <v>1336616</v>
      </c>
      <c r="E55" s="637">
        <f t="shared" ref="E55:AK55" si="9">SUM(E49:E54)</f>
        <v>98902</v>
      </c>
      <c r="F55" s="637">
        <f t="shared" si="9"/>
        <v>162935</v>
      </c>
      <c r="G55" s="637">
        <f t="shared" si="9"/>
        <v>1085</v>
      </c>
      <c r="H55" s="637">
        <f t="shared" si="9"/>
        <v>75</v>
      </c>
      <c r="I55" s="637">
        <f t="shared" si="9"/>
        <v>0</v>
      </c>
      <c r="J55" s="637">
        <f t="shared" si="9"/>
        <v>0</v>
      </c>
      <c r="K55" s="637">
        <f t="shared" si="9"/>
        <v>20377</v>
      </c>
      <c r="L55" s="637">
        <f t="shared" si="9"/>
        <v>521215</v>
      </c>
      <c r="M55" s="637">
        <f t="shared" si="9"/>
        <v>825064</v>
      </c>
      <c r="N55" s="637">
        <f t="shared" si="9"/>
        <v>1161993</v>
      </c>
      <c r="O55" s="637">
        <f t="shared" si="9"/>
        <v>408839</v>
      </c>
      <c r="P55" s="637">
        <f t="shared" si="9"/>
        <v>170410</v>
      </c>
      <c r="Q55" s="637">
        <f t="shared" si="9"/>
        <v>219132</v>
      </c>
      <c r="R55" s="637">
        <f t="shared" si="9"/>
        <v>0</v>
      </c>
      <c r="S55" s="637">
        <f t="shared" si="9"/>
        <v>0</v>
      </c>
      <c r="T55" s="637">
        <f t="shared" si="9"/>
        <v>67250</v>
      </c>
      <c r="U55" s="637">
        <f t="shared" si="9"/>
        <v>23541</v>
      </c>
      <c r="V55" s="637">
        <f t="shared" si="9"/>
        <v>998111</v>
      </c>
      <c r="W55" s="637">
        <f t="shared" si="9"/>
        <v>0</v>
      </c>
      <c r="X55" s="637">
        <f t="shared" si="9"/>
        <v>0</v>
      </c>
      <c r="Y55" s="637">
        <f t="shared" si="9"/>
        <v>5409473</v>
      </c>
      <c r="Z55" s="637">
        <f t="shared" si="9"/>
        <v>0</v>
      </c>
      <c r="AA55" s="637">
        <f>SUM(AA49:AA54)</f>
        <v>358073</v>
      </c>
      <c r="AB55" s="637">
        <f t="shared" si="9"/>
        <v>0</v>
      </c>
      <c r="AC55" s="637">
        <f t="shared" si="9"/>
        <v>0</v>
      </c>
      <c r="AD55" s="637">
        <f t="shared" si="9"/>
        <v>0</v>
      </c>
      <c r="AE55" s="637">
        <f t="shared" si="9"/>
        <v>1063054</v>
      </c>
      <c r="AF55" s="637">
        <f t="shared" si="9"/>
        <v>4252</v>
      </c>
      <c r="AG55" s="637">
        <f t="shared" si="9"/>
        <v>0</v>
      </c>
      <c r="AH55" s="637">
        <f t="shared" si="9"/>
        <v>1479375</v>
      </c>
      <c r="AI55" s="637">
        <f>SUM(AI49:AI54)</f>
        <v>80451</v>
      </c>
      <c r="AJ55" s="637">
        <f t="shared" si="9"/>
        <v>0</v>
      </c>
      <c r="AK55" s="637">
        <f t="shared" si="9"/>
        <v>0</v>
      </c>
      <c r="AL55" s="638">
        <f t="shared" si="0"/>
        <v>14410223</v>
      </c>
    </row>
    <row r="56" spans="1:38" ht="15.75" x14ac:dyDescent="0.2">
      <c r="A56" s="633">
        <v>32</v>
      </c>
      <c r="B56" s="466" t="s">
        <v>1272</v>
      </c>
      <c r="C56" s="643" t="s">
        <v>248</v>
      </c>
      <c r="D56" s="637">
        <f t="shared" ref="D56:S56" si="10">D32+D35+D45+D55+D48</f>
        <v>8599649</v>
      </c>
      <c r="E56" s="637">
        <f t="shared" si="10"/>
        <v>465212</v>
      </c>
      <c r="F56" s="637">
        <f t="shared" si="10"/>
        <v>714730</v>
      </c>
      <c r="G56" s="637">
        <f t="shared" si="10"/>
        <v>1085</v>
      </c>
      <c r="H56" s="637">
        <f t="shared" si="10"/>
        <v>75</v>
      </c>
      <c r="I56" s="637">
        <f t="shared" si="10"/>
        <v>0</v>
      </c>
      <c r="J56" s="637">
        <f t="shared" si="10"/>
        <v>0</v>
      </c>
      <c r="K56" s="637">
        <f t="shared" si="10"/>
        <v>103580</v>
      </c>
      <c r="L56" s="637">
        <f t="shared" si="10"/>
        <v>2451637</v>
      </c>
      <c r="M56" s="637">
        <f t="shared" si="10"/>
        <v>3586417</v>
      </c>
      <c r="N56" s="637">
        <f t="shared" si="10"/>
        <v>5316348</v>
      </c>
      <c r="O56" s="637">
        <f t="shared" si="10"/>
        <v>2026436</v>
      </c>
      <c r="P56" s="637">
        <f t="shared" si="10"/>
        <v>846379</v>
      </c>
      <c r="Q56" s="637">
        <f t="shared" si="10"/>
        <v>1329438</v>
      </c>
      <c r="R56" s="637">
        <f t="shared" si="10"/>
        <v>386700</v>
      </c>
      <c r="S56" s="637">
        <f t="shared" si="10"/>
        <v>0</v>
      </c>
      <c r="T56" s="637">
        <f>T32+T35+T45+T55+T48</f>
        <v>385750</v>
      </c>
      <c r="U56" s="637">
        <f t="shared" ref="U56:AK56" si="11">U32+U35+U45+U55+U48</f>
        <v>184292</v>
      </c>
      <c r="V56" s="637">
        <f t="shared" si="11"/>
        <v>5749068</v>
      </c>
      <c r="W56" s="637">
        <f t="shared" si="11"/>
        <v>0</v>
      </c>
      <c r="X56" s="637">
        <f t="shared" si="11"/>
        <v>0</v>
      </c>
      <c r="Y56" s="637">
        <f t="shared" si="11"/>
        <v>25464569</v>
      </c>
      <c r="Z56" s="637">
        <f t="shared" si="11"/>
        <v>0</v>
      </c>
      <c r="AA56" s="637">
        <f t="shared" si="11"/>
        <v>2380864</v>
      </c>
      <c r="AB56" s="637">
        <f t="shared" si="11"/>
        <v>0</v>
      </c>
      <c r="AC56" s="637">
        <f t="shared" si="11"/>
        <v>0</v>
      </c>
      <c r="AD56" s="637">
        <f t="shared" si="11"/>
        <v>0</v>
      </c>
      <c r="AE56" s="637">
        <f t="shared" si="11"/>
        <v>5000291</v>
      </c>
      <c r="AF56" s="637">
        <f t="shared" si="11"/>
        <v>21600</v>
      </c>
      <c r="AG56" s="637">
        <f t="shared" si="11"/>
        <v>0</v>
      </c>
      <c r="AH56" s="637">
        <f t="shared" si="11"/>
        <v>1666875</v>
      </c>
      <c r="AI56" s="637">
        <f t="shared" si="11"/>
        <v>1909673</v>
      </c>
      <c r="AJ56" s="637">
        <f t="shared" si="11"/>
        <v>0</v>
      </c>
      <c r="AK56" s="637">
        <f t="shared" si="11"/>
        <v>0</v>
      </c>
      <c r="AL56" s="638">
        <f t="shared" si="0"/>
        <v>68590668</v>
      </c>
    </row>
    <row r="57" spans="1:38" ht="15.75" x14ac:dyDescent="0.2">
      <c r="A57" s="633">
        <v>27</v>
      </c>
      <c r="B57" s="164" t="s">
        <v>1273</v>
      </c>
      <c r="C57" s="639" t="s">
        <v>1274</v>
      </c>
      <c r="D57" s="636"/>
      <c r="E57" s="636"/>
      <c r="F57" s="636"/>
      <c r="G57" s="636"/>
      <c r="H57" s="636"/>
      <c r="I57" s="636"/>
      <c r="J57" s="636"/>
      <c r="K57" s="636"/>
      <c r="L57" s="636"/>
      <c r="M57" s="636"/>
      <c r="N57" s="636"/>
      <c r="O57" s="636"/>
      <c r="P57" s="636"/>
      <c r="Q57" s="636"/>
      <c r="R57" s="636"/>
      <c r="S57" s="637"/>
      <c r="T57" s="636"/>
      <c r="U57" s="636"/>
      <c r="V57" s="636"/>
      <c r="W57" s="636"/>
      <c r="X57" s="636"/>
      <c r="Y57" s="636"/>
      <c r="Z57" s="636"/>
      <c r="AA57" s="636"/>
      <c r="AB57" s="636"/>
      <c r="AC57" s="636"/>
      <c r="AD57" s="636"/>
      <c r="AE57" s="636"/>
      <c r="AF57" s="636"/>
      <c r="AG57" s="636"/>
      <c r="AH57" s="636"/>
      <c r="AI57" s="636"/>
      <c r="AJ57" s="636"/>
      <c r="AK57" s="636"/>
      <c r="AL57" s="638">
        <f t="shared" si="0"/>
        <v>0</v>
      </c>
    </row>
    <row r="58" spans="1:38" ht="15.75" x14ac:dyDescent="0.2">
      <c r="A58" s="633">
        <v>33</v>
      </c>
      <c r="B58" s="164" t="s">
        <v>1077</v>
      </c>
      <c r="C58" s="639" t="s">
        <v>1275</v>
      </c>
      <c r="D58" s="636">
        <v>0</v>
      </c>
      <c r="E58" s="636"/>
      <c r="F58" s="636"/>
      <c r="G58" s="636"/>
      <c r="H58" s="636"/>
      <c r="I58" s="636"/>
      <c r="J58" s="636"/>
      <c r="K58" s="636"/>
      <c r="L58" s="636"/>
      <c r="M58" s="636"/>
      <c r="N58" s="636"/>
      <c r="O58" s="636"/>
      <c r="P58" s="636"/>
      <c r="Q58" s="636"/>
      <c r="R58" s="636"/>
      <c r="S58" s="637"/>
      <c r="T58" s="636"/>
      <c r="U58" s="636"/>
      <c r="V58" s="636"/>
      <c r="W58" s="636"/>
      <c r="X58" s="636"/>
      <c r="Y58" s="636"/>
      <c r="Z58" s="636"/>
      <c r="AA58" s="636"/>
      <c r="AB58" s="636"/>
      <c r="AC58" s="636">
        <v>28215</v>
      </c>
      <c r="AD58" s="636"/>
      <c r="AE58" s="636"/>
      <c r="AF58" s="636"/>
      <c r="AG58" s="636"/>
      <c r="AH58" s="636"/>
      <c r="AI58" s="636"/>
      <c r="AJ58" s="636"/>
      <c r="AK58" s="636"/>
      <c r="AL58" s="638">
        <f t="shared" si="0"/>
        <v>28215</v>
      </c>
    </row>
    <row r="59" spans="1:38" ht="15.75" x14ac:dyDescent="0.2">
      <c r="A59" s="633" t="s">
        <v>429</v>
      </c>
      <c r="B59" s="164" t="s">
        <v>1276</v>
      </c>
      <c r="C59" s="639" t="s">
        <v>1277</v>
      </c>
      <c r="D59" s="636"/>
      <c r="E59" s="636"/>
      <c r="F59" s="636"/>
      <c r="G59" s="636"/>
      <c r="H59" s="636"/>
      <c r="I59" s="636"/>
      <c r="J59" s="636"/>
      <c r="K59" s="636"/>
      <c r="L59" s="636"/>
      <c r="M59" s="636"/>
      <c r="N59" s="636"/>
      <c r="O59" s="636"/>
      <c r="P59" s="636"/>
      <c r="Q59" s="636"/>
      <c r="R59" s="636"/>
      <c r="S59" s="637"/>
      <c r="T59" s="636"/>
      <c r="U59" s="636"/>
      <c r="V59" s="636"/>
      <c r="W59" s="636"/>
      <c r="X59" s="636"/>
      <c r="Y59" s="636"/>
      <c r="Z59" s="636"/>
      <c r="AA59" s="636"/>
      <c r="AB59" s="636"/>
      <c r="AC59" s="636"/>
      <c r="AD59" s="636"/>
      <c r="AE59" s="636"/>
      <c r="AF59" s="636"/>
      <c r="AG59" s="636"/>
      <c r="AH59" s="636"/>
      <c r="AI59" s="636"/>
      <c r="AJ59" s="636"/>
      <c r="AK59" s="636"/>
      <c r="AL59" s="638">
        <f t="shared" si="0"/>
        <v>0</v>
      </c>
    </row>
    <row r="60" spans="1:38" ht="25.5" x14ac:dyDescent="0.2">
      <c r="A60" s="633">
        <v>28</v>
      </c>
      <c r="B60" s="164" t="s">
        <v>1278</v>
      </c>
      <c r="C60" s="639" t="s">
        <v>1279</v>
      </c>
      <c r="D60" s="636"/>
      <c r="E60" s="636"/>
      <c r="F60" s="636"/>
      <c r="G60" s="636"/>
      <c r="H60" s="636"/>
      <c r="I60" s="636"/>
      <c r="J60" s="636"/>
      <c r="K60" s="636"/>
      <c r="L60" s="636"/>
      <c r="M60" s="636"/>
      <c r="N60" s="636"/>
      <c r="O60" s="636"/>
      <c r="P60" s="636"/>
      <c r="Q60" s="636"/>
      <c r="R60" s="636"/>
      <c r="S60" s="637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6"/>
      <c r="AH60" s="636"/>
      <c r="AI60" s="636"/>
      <c r="AJ60" s="636"/>
      <c r="AK60" s="636"/>
      <c r="AL60" s="638">
        <f t="shared" si="0"/>
        <v>0</v>
      </c>
    </row>
    <row r="61" spans="1:38" ht="15.75" x14ac:dyDescent="0.2">
      <c r="A61" s="633">
        <v>34</v>
      </c>
      <c r="B61" s="164" t="s">
        <v>1280</v>
      </c>
      <c r="C61" s="639" t="s">
        <v>1281</v>
      </c>
      <c r="D61" s="636"/>
      <c r="E61" s="636"/>
      <c r="F61" s="636"/>
      <c r="G61" s="636"/>
      <c r="H61" s="636"/>
      <c r="I61" s="636"/>
      <c r="J61" s="636"/>
      <c r="K61" s="636"/>
      <c r="L61" s="636"/>
      <c r="M61" s="636"/>
      <c r="N61" s="636"/>
      <c r="O61" s="636"/>
      <c r="P61" s="636"/>
      <c r="Q61" s="636"/>
      <c r="R61" s="636"/>
      <c r="S61" s="637"/>
      <c r="T61" s="636"/>
      <c r="U61" s="636"/>
      <c r="V61" s="636"/>
      <c r="W61" s="636"/>
      <c r="X61" s="636"/>
      <c r="Y61" s="636"/>
      <c r="Z61" s="636"/>
      <c r="AA61" s="636"/>
      <c r="AB61" s="636"/>
      <c r="AC61" s="636"/>
      <c r="AD61" s="636"/>
      <c r="AE61" s="636"/>
      <c r="AF61" s="636"/>
      <c r="AG61" s="636"/>
      <c r="AH61" s="636"/>
      <c r="AI61" s="636"/>
      <c r="AJ61" s="636"/>
      <c r="AK61" s="636"/>
      <c r="AL61" s="638">
        <f t="shared" si="0"/>
        <v>0</v>
      </c>
    </row>
    <row r="62" spans="1:38" ht="15.75" x14ac:dyDescent="0.2">
      <c r="A62" s="633" t="s">
        <v>1282</v>
      </c>
      <c r="B62" s="164" t="s">
        <v>1283</v>
      </c>
      <c r="C62" s="639" t="s">
        <v>1284</v>
      </c>
      <c r="D62" s="636"/>
      <c r="E62" s="636"/>
      <c r="F62" s="636"/>
      <c r="G62" s="636"/>
      <c r="H62" s="636"/>
      <c r="I62" s="636"/>
      <c r="J62" s="636"/>
      <c r="K62" s="636"/>
      <c r="L62" s="636"/>
      <c r="M62" s="636"/>
      <c r="N62" s="636"/>
      <c r="O62" s="636"/>
      <c r="P62" s="636"/>
      <c r="Q62" s="636"/>
      <c r="R62" s="636"/>
      <c r="S62" s="637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6"/>
      <c r="AK62" s="636"/>
      <c r="AL62" s="638">
        <f t="shared" si="0"/>
        <v>0</v>
      </c>
    </row>
    <row r="63" spans="1:38" ht="15.75" x14ac:dyDescent="0.2">
      <c r="A63" s="633">
        <v>29</v>
      </c>
      <c r="B63" s="164" t="s">
        <v>1285</v>
      </c>
      <c r="C63" s="639" t="s">
        <v>1286</v>
      </c>
      <c r="D63" s="636"/>
      <c r="E63" s="636"/>
      <c r="F63" s="636"/>
      <c r="G63" s="636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7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6"/>
      <c r="AI63" s="636"/>
      <c r="AJ63" s="636"/>
      <c r="AK63" s="636"/>
      <c r="AL63" s="638">
        <f t="shared" si="0"/>
        <v>0</v>
      </c>
    </row>
    <row r="64" spans="1:38" ht="15.75" x14ac:dyDescent="0.2">
      <c r="A64" s="633">
        <v>35</v>
      </c>
      <c r="B64" s="164" t="s">
        <v>1287</v>
      </c>
      <c r="C64" s="639" t="s">
        <v>1288</v>
      </c>
      <c r="D64" s="636"/>
      <c r="E64" s="636"/>
      <c r="F64" s="636"/>
      <c r="G64" s="636"/>
      <c r="H64" s="636"/>
      <c r="I64" s="636"/>
      <c r="J64" s="637"/>
      <c r="K64" s="636"/>
      <c r="L64" s="636"/>
      <c r="M64" s="636"/>
      <c r="N64" s="636"/>
      <c r="O64" s="636"/>
      <c r="P64" s="636"/>
      <c r="Q64" s="636"/>
      <c r="R64" s="636"/>
      <c r="S64" s="637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>
        <v>3800674</v>
      </c>
      <c r="AI64" s="636"/>
      <c r="AJ64" s="636"/>
      <c r="AK64" s="636"/>
      <c r="AL64" s="638">
        <f t="shared" si="0"/>
        <v>3800674</v>
      </c>
    </row>
    <row r="65" spans="1:38" ht="15.75" x14ac:dyDescent="0.2">
      <c r="A65" s="633">
        <v>36</v>
      </c>
      <c r="B65" s="466" t="s">
        <v>1289</v>
      </c>
      <c r="C65" s="643" t="s">
        <v>249</v>
      </c>
      <c r="D65" s="637">
        <f>SUM(D58:D64)</f>
        <v>0</v>
      </c>
      <c r="E65" s="637">
        <f t="shared" ref="E65:AK65" si="12">SUM(E58:E64)</f>
        <v>0</v>
      </c>
      <c r="F65" s="637">
        <f t="shared" si="12"/>
        <v>0</v>
      </c>
      <c r="G65" s="637"/>
      <c r="H65" s="637">
        <f t="shared" si="12"/>
        <v>0</v>
      </c>
      <c r="I65" s="637">
        <f t="shared" si="12"/>
        <v>0</v>
      </c>
      <c r="J65" s="637">
        <f t="shared" si="12"/>
        <v>0</v>
      </c>
      <c r="K65" s="637">
        <f t="shared" si="12"/>
        <v>0</v>
      </c>
      <c r="L65" s="637">
        <f t="shared" si="12"/>
        <v>0</v>
      </c>
      <c r="M65" s="637">
        <f t="shared" si="12"/>
        <v>0</v>
      </c>
      <c r="N65" s="637"/>
      <c r="O65" s="637">
        <f t="shared" si="12"/>
        <v>0</v>
      </c>
      <c r="P65" s="637">
        <f t="shared" si="12"/>
        <v>0</v>
      </c>
      <c r="Q65" s="637">
        <f t="shared" si="12"/>
        <v>0</v>
      </c>
      <c r="R65" s="637">
        <f t="shared" si="12"/>
        <v>0</v>
      </c>
      <c r="S65" s="637">
        <f t="shared" si="12"/>
        <v>0</v>
      </c>
      <c r="T65" s="637">
        <f t="shared" si="12"/>
        <v>0</v>
      </c>
      <c r="U65" s="637">
        <f t="shared" si="12"/>
        <v>0</v>
      </c>
      <c r="V65" s="637">
        <f t="shared" si="12"/>
        <v>0</v>
      </c>
      <c r="W65" s="637">
        <f t="shared" si="12"/>
        <v>0</v>
      </c>
      <c r="X65" s="637">
        <f t="shared" si="12"/>
        <v>0</v>
      </c>
      <c r="Y65" s="637">
        <f t="shared" si="12"/>
        <v>0</v>
      </c>
      <c r="Z65" s="637">
        <f t="shared" si="12"/>
        <v>0</v>
      </c>
      <c r="AA65" s="637"/>
      <c r="AB65" s="637">
        <f t="shared" si="12"/>
        <v>0</v>
      </c>
      <c r="AC65" s="637">
        <f t="shared" si="12"/>
        <v>28215</v>
      </c>
      <c r="AD65" s="637">
        <f t="shared" si="12"/>
        <v>0</v>
      </c>
      <c r="AE65" s="637">
        <f t="shared" si="12"/>
        <v>0</v>
      </c>
      <c r="AF65" s="637">
        <f t="shared" si="12"/>
        <v>0</v>
      </c>
      <c r="AG65" s="637">
        <f t="shared" si="12"/>
        <v>0</v>
      </c>
      <c r="AH65" s="637">
        <f t="shared" si="12"/>
        <v>3800674</v>
      </c>
      <c r="AI65" s="637"/>
      <c r="AJ65" s="637">
        <f t="shared" si="12"/>
        <v>0</v>
      </c>
      <c r="AK65" s="637">
        <f t="shared" si="12"/>
        <v>0</v>
      </c>
      <c r="AL65" s="638">
        <f t="shared" si="0"/>
        <v>3828889</v>
      </c>
    </row>
    <row r="66" spans="1:38" ht="15.75" x14ac:dyDescent="0.2">
      <c r="A66" s="633">
        <v>30</v>
      </c>
      <c r="B66" s="640" t="s">
        <v>1290</v>
      </c>
      <c r="C66" s="639" t="s">
        <v>1291</v>
      </c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7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8">
        <f t="shared" si="0"/>
        <v>0</v>
      </c>
    </row>
    <row r="67" spans="1:38" ht="15.75" x14ac:dyDescent="0.2">
      <c r="A67" s="633">
        <v>30</v>
      </c>
      <c r="B67" s="640" t="s">
        <v>1292</v>
      </c>
      <c r="C67" s="639" t="s">
        <v>1293</v>
      </c>
      <c r="D67" s="636"/>
      <c r="E67" s="636"/>
      <c r="F67" s="636"/>
      <c r="G67" s="636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7"/>
      <c r="T67" s="636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6"/>
      <c r="AJ67" s="636"/>
      <c r="AK67" s="636"/>
      <c r="AL67" s="638">
        <f t="shared" si="0"/>
        <v>0</v>
      </c>
    </row>
    <row r="68" spans="1:38" ht="25.5" x14ac:dyDescent="0.2">
      <c r="A68" s="633" t="s">
        <v>431</v>
      </c>
      <c r="B68" s="640" t="s">
        <v>1294</v>
      </c>
      <c r="C68" s="639" t="s">
        <v>1295</v>
      </c>
      <c r="D68" s="636"/>
      <c r="E68" s="636"/>
      <c r="F68" s="636"/>
      <c r="G68" s="636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7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6"/>
      <c r="AK68" s="636"/>
      <c r="AL68" s="638">
        <f t="shared" si="0"/>
        <v>0</v>
      </c>
    </row>
    <row r="69" spans="1:38" ht="25.5" x14ac:dyDescent="0.2">
      <c r="A69" s="633">
        <v>31</v>
      </c>
      <c r="B69" s="640" t="s">
        <v>1296</v>
      </c>
      <c r="C69" s="639" t="s">
        <v>1297</v>
      </c>
      <c r="D69" s="636"/>
      <c r="E69" s="636"/>
      <c r="F69" s="636"/>
      <c r="G69" s="636"/>
      <c r="H69" s="636"/>
      <c r="I69" s="636"/>
      <c r="J69" s="636"/>
      <c r="K69" s="636"/>
      <c r="L69" s="636"/>
      <c r="M69" s="636"/>
      <c r="N69" s="636"/>
      <c r="O69" s="636"/>
      <c r="P69" s="636"/>
      <c r="Q69" s="636"/>
      <c r="R69" s="636"/>
      <c r="S69" s="637"/>
      <c r="T69" s="636"/>
      <c r="U69" s="636"/>
      <c r="V69" s="636"/>
      <c r="W69" s="636"/>
      <c r="X69" s="636"/>
      <c r="Y69" s="636"/>
      <c r="Z69" s="636"/>
      <c r="AA69" s="636"/>
      <c r="AB69" s="636"/>
      <c r="AC69" s="636"/>
      <c r="AD69" s="636"/>
      <c r="AE69" s="636"/>
      <c r="AF69" s="636"/>
      <c r="AG69" s="636"/>
      <c r="AH69" s="636"/>
      <c r="AI69" s="636"/>
      <c r="AJ69" s="636"/>
      <c r="AK69" s="636"/>
      <c r="AL69" s="638">
        <f t="shared" si="0"/>
        <v>0</v>
      </c>
    </row>
    <row r="70" spans="1:38" ht="25.5" x14ac:dyDescent="0.2">
      <c r="A70" s="633">
        <v>31</v>
      </c>
      <c r="B70" s="640" t="s">
        <v>1298</v>
      </c>
      <c r="C70" s="639" t="s">
        <v>1299</v>
      </c>
      <c r="D70" s="636"/>
      <c r="E70" s="636"/>
      <c r="F70" s="636"/>
      <c r="G70" s="636"/>
      <c r="H70" s="636"/>
      <c r="I70" s="636"/>
      <c r="J70" s="636"/>
      <c r="K70" s="636"/>
      <c r="L70" s="636"/>
      <c r="M70" s="636"/>
      <c r="N70" s="636"/>
      <c r="O70" s="636"/>
      <c r="P70" s="636"/>
      <c r="Q70" s="636"/>
      <c r="R70" s="636"/>
      <c r="S70" s="637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6"/>
      <c r="AK70" s="636"/>
      <c r="AL70" s="638">
        <f t="shared" si="0"/>
        <v>0</v>
      </c>
    </row>
    <row r="71" spans="1:38" ht="15.75" x14ac:dyDescent="0.2">
      <c r="A71" s="633"/>
      <c r="B71" s="640" t="s">
        <v>1300</v>
      </c>
      <c r="C71" s="639" t="s">
        <v>1291</v>
      </c>
      <c r="D71" s="636"/>
      <c r="E71" s="636"/>
      <c r="F71" s="636"/>
      <c r="G71" s="636"/>
      <c r="H71" s="636"/>
      <c r="I71" s="636"/>
      <c r="J71" s="636"/>
      <c r="K71" s="636"/>
      <c r="L71" s="636"/>
      <c r="M71" s="636"/>
      <c r="N71" s="636"/>
      <c r="O71" s="636"/>
      <c r="P71" s="636"/>
      <c r="Q71" s="636"/>
      <c r="R71" s="636"/>
      <c r="S71" s="637"/>
      <c r="T71" s="636"/>
      <c r="U71" s="636"/>
      <c r="V71" s="636"/>
      <c r="W71" s="636"/>
      <c r="X71" s="636"/>
      <c r="Y71" s="636"/>
      <c r="Z71" s="636"/>
      <c r="AA71" s="636"/>
      <c r="AB71" s="636"/>
      <c r="AC71" s="636"/>
      <c r="AD71" s="636"/>
      <c r="AE71" s="636"/>
      <c r="AF71" s="636"/>
      <c r="AG71" s="636"/>
      <c r="AH71" s="636"/>
      <c r="AI71" s="636"/>
      <c r="AJ71" s="636"/>
      <c r="AK71" s="636"/>
      <c r="AL71" s="638"/>
    </row>
    <row r="72" spans="1:38" ht="15.75" x14ac:dyDescent="0.2">
      <c r="A72" s="633"/>
      <c r="B72" s="640" t="s">
        <v>1301</v>
      </c>
      <c r="C72" s="639" t="s">
        <v>1293</v>
      </c>
      <c r="D72" s="636"/>
      <c r="E72" s="636"/>
      <c r="F72" s="636"/>
      <c r="G72" s="636">
        <v>477520</v>
      </c>
      <c r="H72" s="636">
        <v>10125</v>
      </c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7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6"/>
      <c r="AJ72" s="636"/>
      <c r="AK72" s="636"/>
      <c r="AL72" s="638">
        <f>SUM(D72:AK72)</f>
        <v>487645</v>
      </c>
    </row>
    <row r="73" spans="1:38" ht="15.75" x14ac:dyDescent="0.2">
      <c r="A73" s="633"/>
      <c r="B73" s="640" t="s">
        <v>1302</v>
      </c>
      <c r="C73" s="639" t="s">
        <v>1297</v>
      </c>
      <c r="D73" s="636">
        <v>4000000</v>
      </c>
      <c r="E73" s="636"/>
      <c r="F73" s="636"/>
      <c r="G73" s="636"/>
      <c r="H73" s="636"/>
      <c r="I73" s="636"/>
      <c r="J73" s="636"/>
      <c r="K73" s="636"/>
      <c r="L73" s="636"/>
      <c r="M73" s="636"/>
      <c r="N73" s="636"/>
      <c r="O73" s="636"/>
      <c r="P73" s="636"/>
      <c r="Q73" s="636"/>
      <c r="R73" s="636"/>
      <c r="S73" s="637"/>
      <c r="T73" s="636"/>
      <c r="U73" s="636"/>
      <c r="V73" s="636"/>
      <c r="W73" s="636"/>
      <c r="X73" s="636"/>
      <c r="Y73" s="636"/>
      <c r="Z73" s="636"/>
      <c r="AA73" s="636"/>
      <c r="AB73" s="636"/>
      <c r="AC73" s="636"/>
      <c r="AD73" s="636"/>
      <c r="AE73" s="636"/>
      <c r="AF73" s="636"/>
      <c r="AG73" s="636"/>
      <c r="AH73" s="636"/>
      <c r="AI73" s="636"/>
      <c r="AJ73" s="636"/>
      <c r="AK73" s="636"/>
      <c r="AL73" s="638">
        <f>SUM(D73:AK73)</f>
        <v>4000000</v>
      </c>
    </row>
    <row r="74" spans="1:38" ht="15.75" x14ac:dyDescent="0.2">
      <c r="A74" s="633"/>
      <c r="B74" s="640"/>
      <c r="C74" s="639" t="s">
        <v>1299</v>
      </c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7"/>
      <c r="T74" s="636"/>
      <c r="U74" s="636"/>
      <c r="V74" s="636"/>
      <c r="W74" s="636"/>
      <c r="X74" s="636"/>
      <c r="Y74" s="636"/>
      <c r="Z74" s="636"/>
      <c r="AA74" s="636"/>
      <c r="AB74" s="636"/>
      <c r="AC74" s="636"/>
      <c r="AD74" s="636"/>
      <c r="AE74" s="636"/>
      <c r="AF74" s="636"/>
      <c r="AG74" s="636"/>
      <c r="AH74" s="636"/>
      <c r="AI74" s="636"/>
      <c r="AJ74" s="636"/>
      <c r="AK74" s="636"/>
      <c r="AL74" s="638"/>
    </row>
    <row r="75" spans="1:38" ht="15.75" x14ac:dyDescent="0.2">
      <c r="A75" s="633">
        <v>37</v>
      </c>
      <c r="B75" s="640" t="s">
        <v>1303</v>
      </c>
      <c r="C75" s="639" t="s">
        <v>1304</v>
      </c>
      <c r="D75" s="636"/>
      <c r="E75" s="636"/>
      <c r="F75" s="636"/>
      <c r="G75" s="636"/>
      <c r="H75" s="636"/>
      <c r="I75" s="636">
        <v>2362721</v>
      </c>
      <c r="J75" s="636"/>
      <c r="K75" s="636"/>
      <c r="L75" s="636"/>
      <c r="M75" s="636"/>
      <c r="N75" s="636"/>
      <c r="O75" s="636"/>
      <c r="P75" s="636"/>
      <c r="Q75" s="636"/>
      <c r="R75" s="636"/>
      <c r="S75" s="637"/>
      <c r="T75" s="636"/>
      <c r="U75" s="636"/>
      <c r="V75" s="636"/>
      <c r="W75" s="636"/>
      <c r="X75" s="636"/>
      <c r="Y75" s="636"/>
      <c r="Z75" s="636"/>
      <c r="AA75" s="636"/>
      <c r="AB75" s="636">
        <v>684649</v>
      </c>
      <c r="AC75" s="636"/>
      <c r="AD75" s="636"/>
      <c r="AE75" s="636"/>
      <c r="AF75" s="636"/>
      <c r="AG75" s="636"/>
      <c r="AH75" s="636"/>
      <c r="AI75" s="636"/>
      <c r="AJ75" s="636"/>
      <c r="AK75" s="636"/>
      <c r="AL75" s="638">
        <f t="shared" ref="AL75:AL109" si="13">SUM(D75:AK75)</f>
        <v>3047370</v>
      </c>
    </row>
    <row r="76" spans="1:38" ht="25.5" x14ac:dyDescent="0.2">
      <c r="A76" s="633">
        <v>32</v>
      </c>
      <c r="B76" s="640" t="s">
        <v>1305</v>
      </c>
      <c r="C76" s="639" t="s">
        <v>1306</v>
      </c>
      <c r="D76" s="636"/>
      <c r="E76" s="636"/>
      <c r="F76" s="636"/>
      <c r="G76" s="636"/>
      <c r="H76" s="636"/>
      <c r="I76" s="636"/>
      <c r="J76" s="636"/>
      <c r="K76" s="636"/>
      <c r="L76" s="636"/>
      <c r="M76" s="636"/>
      <c r="N76" s="636"/>
      <c r="O76" s="636"/>
      <c r="P76" s="636"/>
      <c r="Q76" s="636"/>
      <c r="R76" s="636"/>
      <c r="S76" s="637"/>
      <c r="T76" s="636"/>
      <c r="U76" s="636"/>
      <c r="V76" s="636"/>
      <c r="W76" s="636"/>
      <c r="X76" s="636"/>
      <c r="Y76" s="636"/>
      <c r="Z76" s="636"/>
      <c r="AA76" s="636"/>
      <c r="AB76" s="636"/>
      <c r="AC76" s="636"/>
      <c r="AD76" s="636"/>
      <c r="AE76" s="636"/>
      <c r="AF76" s="636"/>
      <c r="AG76" s="636"/>
      <c r="AH76" s="636"/>
      <c r="AI76" s="636"/>
      <c r="AJ76" s="636"/>
      <c r="AK76" s="636"/>
      <c r="AL76" s="638">
        <f t="shared" si="13"/>
        <v>0</v>
      </c>
    </row>
    <row r="77" spans="1:38" ht="25.5" x14ac:dyDescent="0.2">
      <c r="A77" s="633">
        <v>32</v>
      </c>
      <c r="B77" s="640" t="s">
        <v>1307</v>
      </c>
      <c r="C77" s="639" t="s">
        <v>1308</v>
      </c>
      <c r="D77" s="636"/>
      <c r="E77" s="636"/>
      <c r="F77" s="636"/>
      <c r="G77" s="636"/>
      <c r="H77" s="636"/>
      <c r="I77" s="636"/>
      <c r="J77" s="636"/>
      <c r="K77" s="636"/>
      <c r="L77" s="636"/>
      <c r="M77" s="636"/>
      <c r="N77" s="636"/>
      <c r="O77" s="636"/>
      <c r="P77" s="636"/>
      <c r="Q77" s="636"/>
      <c r="R77" s="636"/>
      <c r="S77" s="637"/>
      <c r="T77" s="636"/>
      <c r="U77" s="636"/>
      <c r="V77" s="636"/>
      <c r="W77" s="636"/>
      <c r="X77" s="636"/>
      <c r="Y77" s="636"/>
      <c r="Z77" s="636"/>
      <c r="AA77" s="636"/>
      <c r="AB77" s="636"/>
      <c r="AC77" s="636"/>
      <c r="AD77" s="636"/>
      <c r="AE77" s="636"/>
      <c r="AF77" s="636"/>
      <c r="AG77" s="636"/>
      <c r="AH77" s="636"/>
      <c r="AI77" s="636"/>
      <c r="AJ77" s="636"/>
      <c r="AK77" s="636"/>
      <c r="AL77" s="638">
        <f t="shared" si="13"/>
        <v>0</v>
      </c>
    </row>
    <row r="78" spans="1:38" ht="15.75" x14ac:dyDescent="0.2">
      <c r="A78" s="633" t="s">
        <v>1309</v>
      </c>
      <c r="B78" s="640" t="s">
        <v>1310</v>
      </c>
      <c r="C78" s="639" t="s">
        <v>1311</v>
      </c>
      <c r="D78" s="636"/>
      <c r="E78" s="636"/>
      <c r="F78" s="636"/>
      <c r="G78" s="636"/>
      <c r="H78" s="636"/>
      <c r="I78" s="636"/>
      <c r="J78" s="636"/>
      <c r="K78" s="636"/>
      <c r="L78" s="636"/>
      <c r="M78" s="636"/>
      <c r="N78" s="636"/>
      <c r="O78" s="636"/>
      <c r="P78" s="636"/>
      <c r="Q78" s="636"/>
      <c r="R78" s="636"/>
      <c r="S78" s="637"/>
      <c r="T78" s="636"/>
      <c r="U78" s="636"/>
      <c r="V78" s="636"/>
      <c r="W78" s="636"/>
      <c r="X78" s="636"/>
      <c r="Y78" s="636"/>
      <c r="Z78" s="636"/>
      <c r="AA78" s="636"/>
      <c r="AB78" s="636"/>
      <c r="AC78" s="636"/>
      <c r="AD78" s="636"/>
      <c r="AE78" s="636"/>
      <c r="AF78" s="636"/>
      <c r="AG78" s="636"/>
      <c r="AH78" s="636"/>
      <c r="AI78" s="636"/>
      <c r="AJ78" s="636"/>
      <c r="AK78" s="636"/>
      <c r="AL78" s="638">
        <f t="shared" si="13"/>
        <v>0</v>
      </c>
    </row>
    <row r="79" spans="1:38" ht="15.75" x14ac:dyDescent="0.2">
      <c r="A79" s="633">
        <v>33</v>
      </c>
      <c r="B79" s="634" t="s">
        <v>1312</v>
      </c>
      <c r="C79" s="639" t="s">
        <v>1313</v>
      </c>
      <c r="D79" s="636"/>
      <c r="E79" s="636"/>
      <c r="F79" s="636"/>
      <c r="G79" s="636"/>
      <c r="H79" s="636"/>
      <c r="I79" s="636"/>
      <c r="J79" s="636"/>
      <c r="K79" s="636"/>
      <c r="L79" s="636"/>
      <c r="M79" s="636"/>
      <c r="N79" s="636"/>
      <c r="O79" s="636"/>
      <c r="P79" s="636"/>
      <c r="Q79" s="636"/>
      <c r="R79" s="636"/>
      <c r="S79" s="637"/>
      <c r="T79" s="636"/>
      <c r="U79" s="636"/>
      <c r="V79" s="636"/>
      <c r="W79" s="636"/>
      <c r="X79" s="636"/>
      <c r="Y79" s="636"/>
      <c r="Z79" s="636"/>
      <c r="AA79" s="636"/>
      <c r="AB79" s="636"/>
      <c r="AC79" s="636"/>
      <c r="AD79" s="636"/>
      <c r="AE79" s="636"/>
      <c r="AF79" s="636"/>
      <c r="AG79" s="636"/>
      <c r="AH79" s="636"/>
      <c r="AI79" s="636"/>
      <c r="AJ79" s="636"/>
      <c r="AK79" s="636"/>
      <c r="AL79" s="638">
        <f t="shared" si="13"/>
        <v>0</v>
      </c>
    </row>
    <row r="80" spans="1:38" ht="15.75" x14ac:dyDescent="0.2">
      <c r="A80" s="633">
        <v>38</v>
      </c>
      <c r="B80" s="640" t="s">
        <v>1083</v>
      </c>
      <c r="C80" s="639" t="s">
        <v>1314</v>
      </c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636"/>
      <c r="R80" s="636"/>
      <c r="S80" s="637"/>
      <c r="T80" s="636">
        <v>892392</v>
      </c>
      <c r="U80" s="636"/>
      <c r="V80" s="636"/>
      <c r="W80" s="636">
        <v>9316524</v>
      </c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>
        <v>100000</v>
      </c>
      <c r="AI80" s="636"/>
      <c r="AJ80" s="636"/>
      <c r="AK80" s="636"/>
      <c r="AL80" s="638">
        <f t="shared" si="13"/>
        <v>10308916</v>
      </c>
    </row>
    <row r="81" spans="1:38" ht="15.75" x14ac:dyDescent="0.2">
      <c r="A81" s="633">
        <v>39</v>
      </c>
      <c r="B81" s="634" t="s">
        <v>1315</v>
      </c>
      <c r="C81" s="639" t="s">
        <v>1316</v>
      </c>
      <c r="D81" s="636"/>
      <c r="E81" s="636"/>
      <c r="F81" s="636"/>
      <c r="G81" s="636"/>
      <c r="H81" s="636"/>
      <c r="I81" s="636"/>
      <c r="J81" s="637"/>
      <c r="K81" s="636"/>
      <c r="L81" s="636"/>
      <c r="M81" s="636"/>
      <c r="N81" s="636"/>
      <c r="O81" s="636"/>
      <c r="P81" s="636"/>
      <c r="Q81" s="636"/>
      <c r="R81" s="636"/>
      <c r="S81" s="637"/>
      <c r="T81" s="636"/>
      <c r="U81" s="636"/>
      <c r="V81" s="636"/>
      <c r="W81" s="636"/>
      <c r="X81" s="636"/>
      <c r="Y81" s="636"/>
      <c r="Z81" s="636"/>
      <c r="AA81" s="636">
        <v>370000</v>
      </c>
      <c r="AB81" s="636"/>
      <c r="AC81" s="636"/>
      <c r="AD81" s="636"/>
      <c r="AE81" s="636"/>
      <c r="AF81" s="636"/>
      <c r="AG81" s="636"/>
      <c r="AH81" s="636"/>
      <c r="AI81" s="636"/>
      <c r="AJ81" s="636">
        <v>230689140</v>
      </c>
      <c r="AK81" s="636"/>
      <c r="AL81" s="638">
        <f t="shared" si="13"/>
        <v>231059140</v>
      </c>
    </row>
    <row r="82" spans="1:38" ht="15.75" x14ac:dyDescent="0.2">
      <c r="A82" s="633">
        <v>40</v>
      </c>
      <c r="B82" s="466" t="s">
        <v>1317</v>
      </c>
      <c r="C82" s="643" t="s">
        <v>250</v>
      </c>
      <c r="D82" s="637">
        <f>SUM(D71:D81)</f>
        <v>4000000</v>
      </c>
      <c r="E82" s="637">
        <f t="shared" ref="E82:AK82" si="14">SUM(E71:E81)</f>
        <v>0</v>
      </c>
      <c r="F82" s="637">
        <f t="shared" si="14"/>
        <v>0</v>
      </c>
      <c r="G82" s="637">
        <f t="shared" si="14"/>
        <v>477520</v>
      </c>
      <c r="H82" s="637">
        <f t="shared" si="14"/>
        <v>10125</v>
      </c>
      <c r="I82" s="637">
        <f t="shared" si="14"/>
        <v>2362721</v>
      </c>
      <c r="J82" s="637">
        <f t="shared" si="14"/>
        <v>0</v>
      </c>
      <c r="K82" s="637">
        <f t="shared" si="14"/>
        <v>0</v>
      </c>
      <c r="L82" s="637">
        <f t="shared" si="14"/>
        <v>0</v>
      </c>
      <c r="M82" s="637">
        <f t="shared" si="14"/>
        <v>0</v>
      </c>
      <c r="N82" s="637"/>
      <c r="O82" s="637">
        <f t="shared" si="14"/>
        <v>0</v>
      </c>
      <c r="P82" s="637">
        <f t="shared" si="14"/>
        <v>0</v>
      </c>
      <c r="Q82" s="637">
        <f t="shared" si="14"/>
        <v>0</v>
      </c>
      <c r="R82" s="637">
        <f t="shared" si="14"/>
        <v>0</v>
      </c>
      <c r="S82" s="637">
        <f t="shared" si="14"/>
        <v>0</v>
      </c>
      <c r="T82" s="637">
        <f t="shared" si="14"/>
        <v>892392</v>
      </c>
      <c r="U82" s="637">
        <f t="shared" si="14"/>
        <v>0</v>
      </c>
      <c r="V82" s="637">
        <f t="shared" si="14"/>
        <v>0</v>
      </c>
      <c r="W82" s="637">
        <f t="shared" si="14"/>
        <v>9316524</v>
      </c>
      <c r="X82" s="637">
        <f t="shared" si="14"/>
        <v>0</v>
      </c>
      <c r="Y82" s="637">
        <f t="shared" si="14"/>
        <v>0</v>
      </c>
      <c r="Z82" s="637">
        <f t="shared" si="14"/>
        <v>0</v>
      </c>
      <c r="AA82" s="637">
        <f>SUM(AA71:AA81)</f>
        <v>370000</v>
      </c>
      <c r="AB82" s="637">
        <f t="shared" si="14"/>
        <v>684649</v>
      </c>
      <c r="AC82" s="637">
        <f t="shared" si="14"/>
        <v>0</v>
      </c>
      <c r="AD82" s="637">
        <f t="shared" si="14"/>
        <v>0</v>
      </c>
      <c r="AE82" s="637">
        <f t="shared" si="14"/>
        <v>0</v>
      </c>
      <c r="AF82" s="637">
        <f t="shared" si="14"/>
        <v>0</v>
      </c>
      <c r="AG82" s="637">
        <f t="shared" si="14"/>
        <v>0</v>
      </c>
      <c r="AH82" s="637">
        <f t="shared" si="14"/>
        <v>100000</v>
      </c>
      <c r="AI82" s="637"/>
      <c r="AJ82" s="637">
        <f t="shared" si="14"/>
        <v>230689140</v>
      </c>
      <c r="AK82" s="637">
        <f t="shared" si="14"/>
        <v>0</v>
      </c>
      <c r="AL82" s="638">
        <f t="shared" si="13"/>
        <v>248903071</v>
      </c>
    </row>
    <row r="83" spans="1:38" ht="15.75" x14ac:dyDescent="0.2">
      <c r="A83" s="633">
        <v>41</v>
      </c>
      <c r="B83" s="646" t="s">
        <v>1318</v>
      </c>
      <c r="C83" s="639" t="s">
        <v>1319</v>
      </c>
      <c r="D83" s="636"/>
      <c r="E83" s="636"/>
      <c r="F83" s="636"/>
      <c r="G83" s="636"/>
      <c r="H83" s="636"/>
      <c r="I83" s="636"/>
      <c r="J83" s="636"/>
      <c r="K83" s="636"/>
      <c r="L83" s="636"/>
      <c r="M83" s="636"/>
      <c r="N83" s="636"/>
      <c r="O83" s="636"/>
      <c r="P83" s="636"/>
      <c r="Q83" s="636"/>
      <c r="R83" s="636"/>
      <c r="S83" s="637"/>
      <c r="T83" s="636"/>
      <c r="U83" s="636"/>
      <c r="V83" s="636"/>
      <c r="W83" s="636"/>
      <c r="X83" s="636"/>
      <c r="Y83" s="636"/>
      <c r="Z83" s="636"/>
      <c r="AA83" s="636"/>
      <c r="AB83" s="636"/>
      <c r="AC83" s="636"/>
      <c r="AD83" s="636"/>
      <c r="AE83" s="636"/>
      <c r="AF83" s="636"/>
      <c r="AG83" s="636"/>
      <c r="AH83" s="636"/>
      <c r="AI83" s="636"/>
      <c r="AJ83" s="636"/>
      <c r="AK83" s="636"/>
      <c r="AL83" s="638">
        <f t="shared" si="13"/>
        <v>0</v>
      </c>
    </row>
    <row r="84" spans="1:38" ht="15.75" x14ac:dyDescent="0.2">
      <c r="A84" s="633">
        <v>42</v>
      </c>
      <c r="B84" s="646" t="s">
        <v>1320</v>
      </c>
      <c r="C84" s="641" t="s">
        <v>1321</v>
      </c>
      <c r="D84" s="636"/>
      <c r="E84" s="636"/>
      <c r="F84" s="636">
        <v>1717804</v>
      </c>
      <c r="G84" s="636"/>
      <c r="H84" s="636"/>
      <c r="I84" s="636"/>
      <c r="J84" s="636"/>
      <c r="K84" s="636"/>
      <c r="L84" s="636"/>
      <c r="M84" s="636">
        <v>65747814</v>
      </c>
      <c r="N84" s="636">
        <v>4882196</v>
      </c>
      <c r="O84" s="636"/>
      <c r="P84" s="636"/>
      <c r="Q84" s="636">
        <v>200000</v>
      </c>
      <c r="R84" s="636"/>
      <c r="S84" s="637"/>
      <c r="T84" s="636"/>
      <c r="U84" s="636"/>
      <c r="V84" s="636"/>
      <c r="W84" s="636"/>
      <c r="X84" s="636"/>
      <c r="Y84" s="636"/>
      <c r="Z84" s="636"/>
      <c r="AA84" s="636"/>
      <c r="AB84" s="636"/>
      <c r="AC84" s="636"/>
      <c r="AD84" s="636"/>
      <c r="AE84" s="636"/>
      <c r="AF84" s="636"/>
      <c r="AG84" s="636"/>
      <c r="AH84" s="636"/>
      <c r="AI84" s="636"/>
      <c r="AJ84" s="636"/>
      <c r="AK84" s="636"/>
      <c r="AL84" s="638">
        <f t="shared" si="13"/>
        <v>72547814</v>
      </c>
    </row>
    <row r="85" spans="1:38" ht="15.75" x14ac:dyDescent="0.2">
      <c r="A85" s="633">
        <v>35</v>
      </c>
      <c r="B85" s="646" t="s">
        <v>1071</v>
      </c>
      <c r="C85" s="641" t="s">
        <v>1322</v>
      </c>
      <c r="D85" s="636"/>
      <c r="E85" s="636"/>
      <c r="F85" s="636"/>
      <c r="G85" s="636"/>
      <c r="H85" s="636"/>
      <c r="I85" s="636"/>
      <c r="J85" s="636"/>
      <c r="K85" s="636"/>
      <c r="L85" s="636"/>
      <c r="M85" s="636"/>
      <c r="N85" s="636"/>
      <c r="O85" s="636"/>
      <c r="P85" s="636"/>
      <c r="Q85" s="636"/>
      <c r="R85" s="636"/>
      <c r="S85" s="637"/>
      <c r="T85" s="636"/>
      <c r="U85" s="636"/>
      <c r="V85" s="636"/>
      <c r="W85" s="636"/>
      <c r="X85" s="636"/>
      <c r="Y85" s="636"/>
      <c r="Z85" s="636"/>
      <c r="AA85" s="636"/>
      <c r="AB85" s="636"/>
      <c r="AC85" s="636"/>
      <c r="AD85" s="636"/>
      <c r="AE85" s="636"/>
      <c r="AF85" s="636"/>
      <c r="AG85" s="636"/>
      <c r="AH85" s="636"/>
      <c r="AI85" s="636"/>
      <c r="AJ85" s="636"/>
      <c r="AK85" s="636"/>
      <c r="AL85" s="638">
        <f t="shared" si="13"/>
        <v>0</v>
      </c>
    </row>
    <row r="86" spans="1:38" ht="15.75" x14ac:dyDescent="0.2">
      <c r="A86" s="633"/>
      <c r="B86" s="646" t="s">
        <v>1071</v>
      </c>
      <c r="C86" s="641" t="s">
        <v>1322</v>
      </c>
      <c r="D86" s="636"/>
      <c r="E86" s="636"/>
      <c r="F86" s="636"/>
      <c r="G86" s="636"/>
      <c r="H86" s="636"/>
      <c r="I86" s="636"/>
      <c r="J86" s="636"/>
      <c r="K86" s="636"/>
      <c r="L86" s="636"/>
      <c r="M86" s="636"/>
      <c r="N86" s="636"/>
      <c r="O86" s="636"/>
      <c r="P86" s="636"/>
      <c r="Q86" s="636"/>
      <c r="R86" s="636"/>
      <c r="S86" s="637"/>
      <c r="T86" s="636"/>
      <c r="U86" s="636"/>
      <c r="V86" s="636"/>
      <c r="W86" s="636"/>
      <c r="X86" s="636"/>
      <c r="Y86" s="636"/>
      <c r="Z86" s="636"/>
      <c r="AA86" s="636">
        <v>111960</v>
      </c>
      <c r="AB86" s="636"/>
      <c r="AC86" s="636"/>
      <c r="AD86" s="636"/>
      <c r="AE86" s="636"/>
      <c r="AF86" s="636"/>
      <c r="AG86" s="636"/>
      <c r="AH86" s="636"/>
      <c r="AI86" s="636"/>
      <c r="AJ86" s="636"/>
      <c r="AK86" s="636"/>
      <c r="AL86" s="638">
        <f t="shared" si="13"/>
        <v>111960</v>
      </c>
    </row>
    <row r="87" spans="1:38" ht="15.75" x14ac:dyDescent="0.2">
      <c r="A87" s="633">
        <v>43</v>
      </c>
      <c r="B87" s="646" t="s">
        <v>1090</v>
      </c>
      <c r="C87" s="639" t="s">
        <v>1323</v>
      </c>
      <c r="D87" s="636">
        <v>44999</v>
      </c>
      <c r="E87" s="636"/>
      <c r="F87" s="636"/>
      <c r="G87" s="636"/>
      <c r="H87" s="636"/>
      <c r="I87" s="636"/>
      <c r="J87" s="636"/>
      <c r="K87" s="636"/>
      <c r="L87" s="636"/>
      <c r="M87" s="636"/>
      <c r="N87" s="636"/>
      <c r="O87" s="636"/>
      <c r="P87" s="636"/>
      <c r="Q87" s="636"/>
      <c r="R87" s="636"/>
      <c r="S87" s="637"/>
      <c r="T87" s="636"/>
      <c r="U87" s="636"/>
      <c r="V87" s="636">
        <v>104196</v>
      </c>
      <c r="W87" s="636"/>
      <c r="X87" s="636"/>
      <c r="Y87" s="636"/>
      <c r="Z87" s="636"/>
      <c r="AA87" s="636">
        <v>1361202</v>
      </c>
      <c r="AB87" s="636"/>
      <c r="AC87" s="636"/>
      <c r="AD87" s="636"/>
      <c r="AE87" s="636"/>
      <c r="AF87" s="636"/>
      <c r="AG87" s="636"/>
      <c r="AH87" s="636"/>
      <c r="AI87" s="636">
        <v>292391</v>
      </c>
      <c r="AJ87" s="636"/>
      <c r="AK87" s="636"/>
      <c r="AL87" s="638">
        <f t="shared" si="13"/>
        <v>1802788</v>
      </c>
    </row>
    <row r="88" spans="1:38" ht="15.75" x14ac:dyDescent="0.2">
      <c r="A88" s="633" t="s">
        <v>434</v>
      </c>
      <c r="B88" s="644" t="s">
        <v>1324</v>
      </c>
      <c r="C88" s="639" t="s">
        <v>1325</v>
      </c>
      <c r="D88" s="636"/>
      <c r="E88" s="636"/>
      <c r="F88" s="636"/>
      <c r="G88" s="636"/>
      <c r="H88" s="636"/>
      <c r="I88" s="636"/>
      <c r="J88" s="636"/>
      <c r="K88" s="636"/>
      <c r="L88" s="636"/>
      <c r="M88" s="636"/>
      <c r="N88" s="636"/>
      <c r="O88" s="636"/>
      <c r="P88" s="636"/>
      <c r="Q88" s="636"/>
      <c r="R88" s="636"/>
      <c r="S88" s="637"/>
      <c r="T88" s="636"/>
      <c r="U88" s="636"/>
      <c r="V88" s="636"/>
      <c r="W88" s="636"/>
      <c r="X88" s="636"/>
      <c r="Y88" s="636"/>
      <c r="Z88" s="636"/>
      <c r="AA88" s="636"/>
      <c r="AB88" s="636"/>
      <c r="AC88" s="636"/>
      <c r="AD88" s="636"/>
      <c r="AE88" s="636"/>
      <c r="AF88" s="636"/>
      <c r="AG88" s="636"/>
      <c r="AH88" s="636"/>
      <c r="AI88" s="636"/>
      <c r="AJ88" s="636"/>
      <c r="AK88" s="636"/>
      <c r="AL88" s="638">
        <f t="shared" si="13"/>
        <v>0</v>
      </c>
    </row>
    <row r="89" spans="1:38" ht="15.75" x14ac:dyDescent="0.2">
      <c r="A89" s="633">
        <v>36</v>
      </c>
      <c r="B89" s="644" t="s">
        <v>1326</v>
      </c>
      <c r="C89" s="639" t="s">
        <v>1327</v>
      </c>
      <c r="D89" s="636"/>
      <c r="E89" s="636"/>
      <c r="F89" s="636"/>
      <c r="G89" s="636"/>
      <c r="H89" s="636"/>
      <c r="I89" s="636"/>
      <c r="J89" s="636"/>
      <c r="K89" s="636"/>
      <c r="L89" s="636"/>
      <c r="M89" s="636"/>
      <c r="N89" s="636"/>
      <c r="O89" s="636"/>
      <c r="P89" s="636"/>
      <c r="Q89" s="636"/>
      <c r="R89" s="636"/>
      <c r="S89" s="637"/>
      <c r="T89" s="636"/>
      <c r="U89" s="636"/>
      <c r="V89" s="636"/>
      <c r="W89" s="636"/>
      <c r="X89" s="636"/>
      <c r="Y89" s="636"/>
      <c r="Z89" s="636"/>
      <c r="AA89" s="636"/>
      <c r="AB89" s="636"/>
      <c r="AC89" s="636"/>
      <c r="AD89" s="636"/>
      <c r="AE89" s="636"/>
      <c r="AF89" s="636"/>
      <c r="AG89" s="636"/>
      <c r="AH89" s="636"/>
      <c r="AI89" s="636"/>
      <c r="AJ89" s="636"/>
      <c r="AK89" s="636"/>
      <c r="AL89" s="638">
        <f t="shared" si="13"/>
        <v>0</v>
      </c>
    </row>
    <row r="90" spans="1:38" ht="15.75" x14ac:dyDescent="0.2">
      <c r="A90" s="633">
        <v>44</v>
      </c>
      <c r="B90" s="644" t="s">
        <v>1328</v>
      </c>
      <c r="C90" s="639" t="s">
        <v>1329</v>
      </c>
      <c r="D90" s="636">
        <v>12150</v>
      </c>
      <c r="E90" s="636"/>
      <c r="F90" s="636"/>
      <c r="G90" s="636"/>
      <c r="H90" s="636"/>
      <c r="I90" s="636"/>
      <c r="J90" s="637"/>
      <c r="K90" s="636"/>
      <c r="L90" s="636"/>
      <c r="M90" s="636">
        <v>17606110</v>
      </c>
      <c r="N90" s="636"/>
      <c r="O90" s="636"/>
      <c r="P90" s="636"/>
      <c r="Q90" s="636"/>
      <c r="R90" s="636"/>
      <c r="S90" s="637"/>
      <c r="T90" s="636"/>
      <c r="U90" s="636"/>
      <c r="V90" s="636">
        <v>28133</v>
      </c>
      <c r="W90" s="636"/>
      <c r="X90" s="636"/>
      <c r="Y90" s="636"/>
      <c r="Z90" s="636"/>
      <c r="AA90" s="636">
        <v>397754</v>
      </c>
      <c r="AB90" s="636"/>
      <c r="AC90" s="636"/>
      <c r="AD90" s="636"/>
      <c r="AE90" s="636"/>
      <c r="AF90" s="636"/>
      <c r="AG90" s="636"/>
      <c r="AH90" s="636"/>
      <c r="AI90" s="636">
        <v>78945</v>
      </c>
      <c r="AJ90" s="636"/>
      <c r="AK90" s="636"/>
      <c r="AL90" s="638">
        <f t="shared" si="13"/>
        <v>18123092</v>
      </c>
    </row>
    <row r="91" spans="1:38" ht="15.75" x14ac:dyDescent="0.2">
      <c r="A91" s="633">
        <v>45</v>
      </c>
      <c r="B91" s="647" t="s">
        <v>1330</v>
      </c>
      <c r="C91" s="643" t="s">
        <v>251</v>
      </c>
      <c r="D91" s="637">
        <f>SUM(D83:D90)</f>
        <v>57149</v>
      </c>
      <c r="E91" s="637">
        <f t="shared" ref="E91:AK91" si="15">SUM(E83:E90)</f>
        <v>0</v>
      </c>
      <c r="F91" s="637">
        <f t="shared" si="15"/>
        <v>1717804</v>
      </c>
      <c r="G91" s="637"/>
      <c r="H91" s="637">
        <f t="shared" si="15"/>
        <v>0</v>
      </c>
      <c r="I91" s="637">
        <f t="shared" si="15"/>
        <v>0</v>
      </c>
      <c r="J91" s="637">
        <f t="shared" si="15"/>
        <v>0</v>
      </c>
      <c r="K91" s="637">
        <f t="shared" si="15"/>
        <v>0</v>
      </c>
      <c r="L91" s="637">
        <f t="shared" si="15"/>
        <v>0</v>
      </c>
      <c r="M91" s="637">
        <f t="shared" si="15"/>
        <v>83353924</v>
      </c>
      <c r="N91" s="637">
        <f t="shared" si="15"/>
        <v>4882196</v>
      </c>
      <c r="O91" s="637">
        <f t="shared" si="15"/>
        <v>0</v>
      </c>
      <c r="P91" s="637">
        <f t="shared" si="15"/>
        <v>0</v>
      </c>
      <c r="Q91" s="637">
        <f t="shared" si="15"/>
        <v>200000</v>
      </c>
      <c r="R91" s="637">
        <f t="shared" si="15"/>
        <v>0</v>
      </c>
      <c r="S91" s="637">
        <f t="shared" si="15"/>
        <v>0</v>
      </c>
      <c r="T91" s="637">
        <f t="shared" si="15"/>
        <v>0</v>
      </c>
      <c r="U91" s="637">
        <f t="shared" si="15"/>
        <v>0</v>
      </c>
      <c r="V91" s="637">
        <f t="shared" si="15"/>
        <v>132329</v>
      </c>
      <c r="W91" s="637">
        <f t="shared" si="15"/>
        <v>0</v>
      </c>
      <c r="X91" s="637">
        <f t="shared" si="15"/>
        <v>0</v>
      </c>
      <c r="Y91" s="637">
        <f t="shared" si="15"/>
        <v>0</v>
      </c>
      <c r="Z91" s="637">
        <f t="shared" si="15"/>
        <v>0</v>
      </c>
      <c r="AA91" s="637">
        <f>SUM(AA83:AA90)</f>
        <v>1870916</v>
      </c>
      <c r="AB91" s="637">
        <f t="shared" si="15"/>
        <v>0</v>
      </c>
      <c r="AC91" s="637">
        <f t="shared" si="15"/>
        <v>0</v>
      </c>
      <c r="AD91" s="637">
        <f t="shared" si="15"/>
        <v>0</v>
      </c>
      <c r="AE91" s="637">
        <f t="shared" si="15"/>
        <v>0</v>
      </c>
      <c r="AF91" s="637">
        <f t="shared" si="15"/>
        <v>0</v>
      </c>
      <c r="AG91" s="637">
        <f t="shared" si="15"/>
        <v>0</v>
      </c>
      <c r="AH91" s="637">
        <f t="shared" si="15"/>
        <v>0</v>
      </c>
      <c r="AI91" s="637">
        <f>SUM(AI83:AI90)</f>
        <v>371336</v>
      </c>
      <c r="AJ91" s="637">
        <f t="shared" si="15"/>
        <v>0</v>
      </c>
      <c r="AK91" s="637">
        <f t="shared" si="15"/>
        <v>0</v>
      </c>
      <c r="AL91" s="638">
        <f t="shared" si="13"/>
        <v>92585654</v>
      </c>
    </row>
    <row r="92" spans="1:38" ht="15.75" x14ac:dyDescent="0.2">
      <c r="A92" s="633">
        <v>46</v>
      </c>
      <c r="B92" s="164" t="s">
        <v>902</v>
      </c>
      <c r="C92" s="639" t="s">
        <v>1331</v>
      </c>
      <c r="D92" s="636">
        <v>3377056</v>
      </c>
      <c r="E92" s="636">
        <v>457810</v>
      </c>
      <c r="F92" s="636">
        <v>155127</v>
      </c>
      <c r="G92" s="636"/>
      <c r="H92" s="636"/>
      <c r="I92" s="636"/>
      <c r="J92" s="636"/>
      <c r="K92" s="636"/>
      <c r="L92" s="636"/>
      <c r="M92" s="636"/>
      <c r="N92" s="636"/>
      <c r="O92" s="636"/>
      <c r="P92" s="636"/>
      <c r="Q92" s="636"/>
      <c r="R92" s="636"/>
      <c r="S92" s="637"/>
      <c r="T92" s="636"/>
      <c r="U92" s="636"/>
      <c r="V92" s="636"/>
      <c r="W92" s="636"/>
      <c r="X92" s="636"/>
      <c r="Y92" s="636"/>
      <c r="Z92" s="636"/>
      <c r="AA92" s="636">
        <v>34566657</v>
      </c>
      <c r="AB92" s="636"/>
      <c r="AC92" s="636"/>
      <c r="AD92" s="636"/>
      <c r="AE92" s="636"/>
      <c r="AF92" s="636"/>
      <c r="AG92" s="636"/>
      <c r="AH92" s="636"/>
      <c r="AI92" s="636"/>
      <c r="AJ92" s="636"/>
      <c r="AK92" s="636"/>
      <c r="AL92" s="638">
        <f t="shared" si="13"/>
        <v>38556650</v>
      </c>
    </row>
    <row r="93" spans="1:38" ht="15.75" x14ac:dyDescent="0.2">
      <c r="A93" s="633">
        <v>37</v>
      </c>
      <c r="B93" s="164" t="s">
        <v>1332</v>
      </c>
      <c r="C93" s="639" t="s">
        <v>1333</v>
      </c>
      <c r="D93" s="636"/>
      <c r="E93" s="636"/>
      <c r="F93" s="636"/>
      <c r="G93" s="636"/>
      <c r="H93" s="636"/>
      <c r="I93" s="636"/>
      <c r="J93" s="636"/>
      <c r="K93" s="636"/>
      <c r="L93" s="636"/>
      <c r="M93" s="636"/>
      <c r="N93" s="636"/>
      <c r="O93" s="636"/>
      <c r="P93" s="636"/>
      <c r="Q93" s="636"/>
      <c r="R93" s="636"/>
      <c r="S93" s="637"/>
      <c r="T93" s="636"/>
      <c r="U93" s="636"/>
      <c r="V93" s="636"/>
      <c r="W93" s="636"/>
      <c r="X93" s="636"/>
      <c r="Y93" s="636"/>
      <c r="Z93" s="636"/>
      <c r="AA93" s="636"/>
      <c r="AB93" s="636"/>
      <c r="AC93" s="636"/>
      <c r="AD93" s="636"/>
      <c r="AE93" s="636"/>
      <c r="AF93" s="636"/>
      <c r="AG93" s="636"/>
      <c r="AH93" s="636"/>
      <c r="AI93" s="636"/>
      <c r="AJ93" s="636"/>
      <c r="AK93" s="636"/>
      <c r="AL93" s="638">
        <f t="shared" si="13"/>
        <v>0</v>
      </c>
    </row>
    <row r="94" spans="1:38" ht="15.75" x14ac:dyDescent="0.2">
      <c r="A94" s="633" t="s">
        <v>1334</v>
      </c>
      <c r="B94" s="164" t="s">
        <v>1335</v>
      </c>
      <c r="C94" s="639" t="s">
        <v>1336</v>
      </c>
      <c r="D94" s="636"/>
      <c r="E94" s="636"/>
      <c r="F94" s="636"/>
      <c r="G94" s="636"/>
      <c r="H94" s="636"/>
      <c r="I94" s="636"/>
      <c r="J94" s="636"/>
      <c r="K94" s="636"/>
      <c r="L94" s="636"/>
      <c r="M94" s="636"/>
      <c r="N94" s="636"/>
      <c r="O94" s="636"/>
      <c r="P94" s="636"/>
      <c r="Q94" s="636"/>
      <c r="R94" s="636"/>
      <c r="S94" s="637"/>
      <c r="T94" s="636"/>
      <c r="U94" s="636"/>
      <c r="V94" s="636"/>
      <c r="W94" s="636"/>
      <c r="X94" s="636"/>
      <c r="Y94" s="636"/>
      <c r="Z94" s="636"/>
      <c r="AA94" s="636"/>
      <c r="AB94" s="636"/>
      <c r="AC94" s="636"/>
      <c r="AD94" s="636"/>
      <c r="AE94" s="636"/>
      <c r="AF94" s="636"/>
      <c r="AG94" s="636"/>
      <c r="AH94" s="636"/>
      <c r="AI94" s="636"/>
      <c r="AJ94" s="636"/>
      <c r="AK94" s="636"/>
      <c r="AL94" s="638">
        <f t="shared" si="13"/>
        <v>0</v>
      </c>
    </row>
    <row r="95" spans="1:38" ht="15.75" x14ac:dyDescent="0.2">
      <c r="A95" s="633">
        <v>47</v>
      </c>
      <c r="B95" s="164" t="s">
        <v>1337</v>
      </c>
      <c r="C95" s="639" t="s">
        <v>1338</v>
      </c>
      <c r="D95" s="636">
        <v>911805</v>
      </c>
      <c r="E95" s="636"/>
      <c r="F95" s="636">
        <v>41884</v>
      </c>
      <c r="G95" s="636"/>
      <c r="H95" s="636"/>
      <c r="I95" s="636"/>
      <c r="J95" s="637"/>
      <c r="K95" s="636"/>
      <c r="L95" s="636"/>
      <c r="M95" s="636"/>
      <c r="N95" s="636"/>
      <c r="O95" s="636"/>
      <c r="P95" s="636"/>
      <c r="Q95" s="636"/>
      <c r="R95" s="636"/>
      <c r="S95" s="637"/>
      <c r="T95" s="636"/>
      <c r="U95" s="636"/>
      <c r="V95" s="636"/>
      <c r="W95" s="636"/>
      <c r="X95" s="636"/>
      <c r="Y95" s="636"/>
      <c r="Z95" s="636"/>
      <c r="AA95" s="636">
        <v>8954997</v>
      </c>
      <c r="AB95" s="636"/>
      <c r="AC95" s="636"/>
      <c r="AD95" s="636"/>
      <c r="AE95" s="636"/>
      <c r="AF95" s="636"/>
      <c r="AG95" s="636"/>
      <c r="AH95" s="636"/>
      <c r="AI95" s="636"/>
      <c r="AJ95" s="636"/>
      <c r="AK95" s="636"/>
      <c r="AL95" s="638">
        <f t="shared" si="13"/>
        <v>9908686</v>
      </c>
    </row>
    <row r="96" spans="1:38" ht="15.75" x14ac:dyDescent="0.2">
      <c r="A96" s="633">
        <v>48</v>
      </c>
      <c r="B96" s="466" t="s">
        <v>1339</v>
      </c>
      <c r="C96" s="643" t="s">
        <v>252</v>
      </c>
      <c r="D96" s="637">
        <f>SUM(D92:D95)</f>
        <v>4288861</v>
      </c>
      <c r="E96" s="637">
        <f t="shared" ref="E96:AK96" si="16">SUM(E92:E95)</f>
        <v>457810</v>
      </c>
      <c r="F96" s="637">
        <f t="shared" si="16"/>
        <v>197011</v>
      </c>
      <c r="G96" s="637"/>
      <c r="H96" s="637">
        <f t="shared" si="16"/>
        <v>0</v>
      </c>
      <c r="I96" s="637">
        <f t="shared" si="16"/>
        <v>0</v>
      </c>
      <c r="J96" s="637">
        <f t="shared" si="16"/>
        <v>0</v>
      </c>
      <c r="K96" s="637">
        <f t="shared" si="16"/>
        <v>0</v>
      </c>
      <c r="L96" s="637">
        <f t="shared" si="16"/>
        <v>0</v>
      </c>
      <c r="M96" s="637">
        <f t="shared" si="16"/>
        <v>0</v>
      </c>
      <c r="N96" s="637">
        <f t="shared" si="16"/>
        <v>0</v>
      </c>
      <c r="O96" s="637">
        <f t="shared" si="16"/>
        <v>0</v>
      </c>
      <c r="P96" s="637">
        <f t="shared" si="16"/>
        <v>0</v>
      </c>
      <c r="Q96" s="637">
        <f t="shared" si="16"/>
        <v>0</v>
      </c>
      <c r="R96" s="637">
        <f t="shared" si="16"/>
        <v>0</v>
      </c>
      <c r="S96" s="637">
        <f t="shared" si="16"/>
        <v>0</v>
      </c>
      <c r="T96" s="637">
        <f t="shared" si="16"/>
        <v>0</v>
      </c>
      <c r="U96" s="637">
        <f t="shared" si="16"/>
        <v>0</v>
      </c>
      <c r="V96" s="637">
        <f t="shared" si="16"/>
        <v>0</v>
      </c>
      <c r="W96" s="637">
        <f t="shared" si="16"/>
        <v>0</v>
      </c>
      <c r="X96" s="637">
        <f t="shared" si="16"/>
        <v>0</v>
      </c>
      <c r="Y96" s="637">
        <f t="shared" si="16"/>
        <v>0</v>
      </c>
      <c r="Z96" s="637">
        <f t="shared" si="16"/>
        <v>0</v>
      </c>
      <c r="AA96" s="637">
        <f>SUM(AA92:AA95)</f>
        <v>43521654</v>
      </c>
      <c r="AB96" s="637">
        <f t="shared" si="16"/>
        <v>0</v>
      </c>
      <c r="AC96" s="637">
        <f t="shared" si="16"/>
        <v>0</v>
      </c>
      <c r="AD96" s="637">
        <f t="shared" si="16"/>
        <v>0</v>
      </c>
      <c r="AE96" s="637">
        <f t="shared" si="16"/>
        <v>0</v>
      </c>
      <c r="AF96" s="637">
        <f t="shared" si="16"/>
        <v>0</v>
      </c>
      <c r="AG96" s="637">
        <f t="shared" si="16"/>
        <v>0</v>
      </c>
      <c r="AH96" s="637">
        <f t="shared" si="16"/>
        <v>0</v>
      </c>
      <c r="AI96" s="637"/>
      <c r="AJ96" s="637">
        <f t="shared" si="16"/>
        <v>0</v>
      </c>
      <c r="AK96" s="637">
        <f t="shared" si="16"/>
        <v>0</v>
      </c>
      <c r="AL96" s="638">
        <f t="shared" si="13"/>
        <v>48465336</v>
      </c>
    </row>
    <row r="97" spans="1:38" ht="25.5" x14ac:dyDescent="0.2">
      <c r="A97" s="633" t="s">
        <v>1340</v>
      </c>
      <c r="B97" s="164" t="s">
        <v>1341</v>
      </c>
      <c r="C97" s="639" t="s">
        <v>1342</v>
      </c>
      <c r="D97" s="636"/>
      <c r="E97" s="636"/>
      <c r="F97" s="636"/>
      <c r="G97" s="636"/>
      <c r="H97" s="636"/>
      <c r="I97" s="636"/>
      <c r="J97" s="636"/>
      <c r="K97" s="636"/>
      <c r="L97" s="636"/>
      <c r="M97" s="636"/>
      <c r="N97" s="636"/>
      <c r="O97" s="636"/>
      <c r="P97" s="636"/>
      <c r="Q97" s="636"/>
      <c r="R97" s="636"/>
      <c r="S97" s="637"/>
      <c r="T97" s="636"/>
      <c r="U97" s="636"/>
      <c r="V97" s="636"/>
      <c r="W97" s="636"/>
      <c r="X97" s="636"/>
      <c r="Y97" s="636"/>
      <c r="Z97" s="636"/>
      <c r="AA97" s="636"/>
      <c r="AB97" s="636"/>
      <c r="AC97" s="636"/>
      <c r="AD97" s="636"/>
      <c r="AE97" s="636"/>
      <c r="AF97" s="636"/>
      <c r="AG97" s="636"/>
      <c r="AH97" s="636"/>
      <c r="AI97" s="636"/>
      <c r="AJ97" s="636"/>
      <c r="AK97" s="636"/>
      <c r="AL97" s="638">
        <f t="shared" si="13"/>
        <v>0</v>
      </c>
    </row>
    <row r="98" spans="1:38" ht="25.5" x14ac:dyDescent="0.2">
      <c r="A98" s="633">
        <v>39</v>
      </c>
      <c r="B98" s="164" t="s">
        <v>1343</v>
      </c>
      <c r="C98" s="639" t="s">
        <v>1344</v>
      </c>
      <c r="D98" s="636"/>
      <c r="E98" s="636"/>
      <c r="F98" s="636"/>
      <c r="G98" s="636"/>
      <c r="H98" s="636"/>
      <c r="I98" s="636"/>
      <c r="J98" s="636"/>
      <c r="K98" s="636"/>
      <c r="L98" s="636"/>
      <c r="M98" s="636"/>
      <c r="N98" s="636"/>
      <c r="O98" s="636"/>
      <c r="P98" s="636"/>
      <c r="Q98" s="636"/>
      <c r="R98" s="636"/>
      <c r="S98" s="637"/>
      <c r="T98" s="636"/>
      <c r="U98" s="636"/>
      <c r="V98" s="636"/>
      <c r="W98" s="636"/>
      <c r="X98" s="636"/>
      <c r="Y98" s="636"/>
      <c r="Z98" s="636"/>
      <c r="AA98" s="636"/>
      <c r="AB98" s="636"/>
      <c r="AC98" s="636"/>
      <c r="AD98" s="636"/>
      <c r="AE98" s="636"/>
      <c r="AF98" s="636"/>
      <c r="AG98" s="636"/>
      <c r="AH98" s="636"/>
      <c r="AI98" s="636"/>
      <c r="AJ98" s="636"/>
      <c r="AK98" s="636"/>
      <c r="AL98" s="638">
        <f t="shared" si="13"/>
        <v>0</v>
      </c>
    </row>
    <row r="99" spans="1:38" ht="25.5" x14ac:dyDescent="0.2">
      <c r="A99" s="633">
        <v>39</v>
      </c>
      <c r="B99" s="164" t="s">
        <v>1345</v>
      </c>
      <c r="C99" s="639" t="s">
        <v>1346</v>
      </c>
      <c r="D99" s="636"/>
      <c r="E99" s="636"/>
      <c r="F99" s="636"/>
      <c r="G99" s="636"/>
      <c r="H99" s="636"/>
      <c r="I99" s="636"/>
      <c r="J99" s="636"/>
      <c r="K99" s="636"/>
      <c r="L99" s="636"/>
      <c r="M99" s="636"/>
      <c r="N99" s="636"/>
      <c r="O99" s="636"/>
      <c r="P99" s="636"/>
      <c r="Q99" s="636"/>
      <c r="R99" s="636"/>
      <c r="S99" s="637"/>
      <c r="T99" s="636"/>
      <c r="U99" s="636"/>
      <c r="V99" s="636"/>
      <c r="W99" s="636"/>
      <c r="X99" s="636"/>
      <c r="Y99" s="636"/>
      <c r="Z99" s="636"/>
      <c r="AA99" s="636"/>
      <c r="AB99" s="636"/>
      <c r="AC99" s="636"/>
      <c r="AD99" s="636"/>
      <c r="AE99" s="636"/>
      <c r="AF99" s="636"/>
      <c r="AG99" s="636"/>
      <c r="AH99" s="636"/>
      <c r="AI99" s="636"/>
      <c r="AJ99" s="636"/>
      <c r="AK99" s="636"/>
      <c r="AL99" s="638">
        <f t="shared" si="13"/>
        <v>0</v>
      </c>
    </row>
    <row r="100" spans="1:38" ht="25.5" x14ac:dyDescent="0.2">
      <c r="A100" s="633" t="s">
        <v>1347</v>
      </c>
      <c r="B100" s="164" t="s">
        <v>1348</v>
      </c>
      <c r="C100" s="639" t="s">
        <v>1349</v>
      </c>
      <c r="D100" s="636"/>
      <c r="E100" s="636"/>
      <c r="F100" s="636"/>
      <c r="G100" s="636"/>
      <c r="H100" s="636"/>
      <c r="I100" s="636"/>
      <c r="J100" s="636"/>
      <c r="K100" s="636"/>
      <c r="L100" s="636"/>
      <c r="M100" s="636"/>
      <c r="N100" s="636"/>
      <c r="O100" s="636"/>
      <c r="P100" s="636"/>
      <c r="Q100" s="636"/>
      <c r="R100" s="636"/>
      <c r="S100" s="637"/>
      <c r="T100" s="636"/>
      <c r="U100" s="636"/>
      <c r="V100" s="636"/>
      <c r="W100" s="636"/>
      <c r="X100" s="636"/>
      <c r="Y100" s="636"/>
      <c r="Z100" s="636"/>
      <c r="AA100" s="636"/>
      <c r="AB100" s="636"/>
      <c r="AC100" s="636"/>
      <c r="AD100" s="636"/>
      <c r="AE100" s="636"/>
      <c r="AF100" s="636"/>
      <c r="AG100" s="636"/>
      <c r="AH100" s="636"/>
      <c r="AI100" s="636"/>
      <c r="AJ100" s="636"/>
      <c r="AK100" s="636"/>
      <c r="AL100" s="638">
        <f t="shared" si="13"/>
        <v>0</v>
      </c>
    </row>
    <row r="101" spans="1:38" ht="25.5" x14ac:dyDescent="0.2">
      <c r="A101" s="633">
        <v>40</v>
      </c>
      <c r="B101" s="164" t="s">
        <v>1350</v>
      </c>
      <c r="C101" s="639" t="s">
        <v>1351</v>
      </c>
      <c r="D101" s="636"/>
      <c r="E101" s="636"/>
      <c r="F101" s="636"/>
      <c r="G101" s="636"/>
      <c r="H101" s="636"/>
      <c r="I101" s="636"/>
      <c r="J101" s="636"/>
      <c r="K101" s="636"/>
      <c r="L101" s="636"/>
      <c r="M101" s="636"/>
      <c r="N101" s="636"/>
      <c r="O101" s="636"/>
      <c r="P101" s="636"/>
      <c r="Q101" s="636"/>
      <c r="R101" s="636"/>
      <c r="S101" s="637"/>
      <c r="T101" s="636"/>
      <c r="U101" s="636"/>
      <c r="V101" s="636"/>
      <c r="W101" s="636"/>
      <c r="X101" s="636"/>
      <c r="Y101" s="636"/>
      <c r="Z101" s="636"/>
      <c r="AA101" s="636"/>
      <c r="AB101" s="636"/>
      <c r="AC101" s="636"/>
      <c r="AD101" s="636"/>
      <c r="AE101" s="636"/>
      <c r="AF101" s="636"/>
      <c r="AG101" s="636"/>
      <c r="AH101" s="636"/>
      <c r="AI101" s="636"/>
      <c r="AJ101" s="636"/>
      <c r="AK101" s="636"/>
      <c r="AL101" s="638">
        <f t="shared" si="13"/>
        <v>0</v>
      </c>
    </row>
    <row r="102" spans="1:38" ht="25.5" x14ac:dyDescent="0.2">
      <c r="A102" s="633">
        <v>40</v>
      </c>
      <c r="B102" s="164" t="s">
        <v>1352</v>
      </c>
      <c r="C102" s="639" t="s">
        <v>1353</v>
      </c>
      <c r="D102" s="636"/>
      <c r="E102" s="636"/>
      <c r="F102" s="636"/>
      <c r="G102" s="636"/>
      <c r="H102" s="636"/>
      <c r="I102" s="636"/>
      <c r="J102" s="636"/>
      <c r="K102" s="636"/>
      <c r="L102" s="636"/>
      <c r="M102" s="636"/>
      <c r="N102" s="636"/>
      <c r="O102" s="636"/>
      <c r="P102" s="636"/>
      <c r="Q102" s="636"/>
      <c r="R102" s="636"/>
      <c r="S102" s="637"/>
      <c r="T102" s="636"/>
      <c r="U102" s="636"/>
      <c r="V102" s="636"/>
      <c r="W102" s="636"/>
      <c r="X102" s="636"/>
      <c r="Y102" s="636"/>
      <c r="Z102" s="636"/>
      <c r="AA102" s="636"/>
      <c r="AB102" s="636"/>
      <c r="AC102" s="636"/>
      <c r="AD102" s="636"/>
      <c r="AE102" s="636"/>
      <c r="AF102" s="636"/>
      <c r="AG102" s="636"/>
      <c r="AH102" s="636"/>
      <c r="AI102" s="636"/>
      <c r="AJ102" s="636"/>
      <c r="AK102" s="636"/>
      <c r="AL102" s="638">
        <f t="shared" si="13"/>
        <v>0</v>
      </c>
    </row>
    <row r="103" spans="1:38" ht="15.75" x14ac:dyDescent="0.2">
      <c r="A103" s="633" t="s">
        <v>1354</v>
      </c>
      <c r="B103" s="164" t="s">
        <v>1355</v>
      </c>
      <c r="C103" s="639" t="s">
        <v>1356</v>
      </c>
      <c r="D103" s="636"/>
      <c r="E103" s="636"/>
      <c r="F103" s="636"/>
      <c r="G103" s="636"/>
      <c r="H103" s="636"/>
      <c r="I103" s="636"/>
      <c r="J103" s="636"/>
      <c r="K103" s="636"/>
      <c r="L103" s="636"/>
      <c r="M103" s="636"/>
      <c r="N103" s="636"/>
      <c r="O103" s="636"/>
      <c r="P103" s="636"/>
      <c r="Q103" s="636"/>
      <c r="R103" s="636"/>
      <c r="S103" s="637"/>
      <c r="T103" s="636"/>
      <c r="U103" s="636"/>
      <c r="V103" s="636"/>
      <c r="W103" s="636"/>
      <c r="X103" s="636"/>
      <c r="Y103" s="636"/>
      <c r="Z103" s="636"/>
      <c r="AA103" s="636"/>
      <c r="AB103" s="636"/>
      <c r="AC103" s="636"/>
      <c r="AD103" s="636"/>
      <c r="AE103" s="636"/>
      <c r="AF103" s="636"/>
      <c r="AG103" s="636"/>
      <c r="AH103" s="636"/>
      <c r="AI103" s="636"/>
      <c r="AJ103" s="636"/>
      <c r="AK103" s="636"/>
      <c r="AL103" s="638">
        <f t="shared" si="13"/>
        <v>0</v>
      </c>
    </row>
    <row r="104" spans="1:38" ht="15.75" x14ac:dyDescent="0.2">
      <c r="A104" s="633">
        <v>41</v>
      </c>
      <c r="B104" s="164" t="s">
        <v>1357</v>
      </c>
      <c r="C104" s="639" t="s">
        <v>1358</v>
      </c>
      <c r="D104" s="636"/>
      <c r="E104" s="636"/>
      <c r="F104" s="636"/>
      <c r="G104" s="636"/>
      <c r="H104" s="636"/>
      <c r="I104" s="636"/>
      <c r="J104" s="637"/>
      <c r="K104" s="636"/>
      <c r="L104" s="636"/>
      <c r="M104" s="636"/>
      <c r="N104" s="636"/>
      <c r="O104" s="636"/>
      <c r="P104" s="636"/>
      <c r="Q104" s="636"/>
      <c r="R104" s="636"/>
      <c r="S104" s="637"/>
      <c r="T104" s="636"/>
      <c r="U104" s="636"/>
      <c r="V104" s="636"/>
      <c r="W104" s="636"/>
      <c r="X104" s="636"/>
      <c r="Y104" s="636"/>
      <c r="Z104" s="636"/>
      <c r="AA104" s="636"/>
      <c r="AB104" s="636"/>
      <c r="AC104" s="636"/>
      <c r="AD104" s="636"/>
      <c r="AE104" s="636"/>
      <c r="AF104" s="636"/>
      <c r="AG104" s="636"/>
      <c r="AH104" s="636"/>
      <c r="AI104" s="636"/>
      <c r="AJ104" s="636"/>
      <c r="AK104" s="636"/>
      <c r="AL104" s="638">
        <f t="shared" si="13"/>
        <v>0</v>
      </c>
    </row>
    <row r="105" spans="1:38" ht="15.75" x14ac:dyDescent="0.2">
      <c r="A105" s="633">
        <v>41</v>
      </c>
      <c r="B105" s="466" t="s">
        <v>1359</v>
      </c>
      <c r="C105" s="643" t="s">
        <v>596</v>
      </c>
      <c r="D105" s="637"/>
      <c r="E105" s="637"/>
      <c r="F105" s="637"/>
      <c r="G105" s="637"/>
      <c r="H105" s="637"/>
      <c r="I105" s="637"/>
      <c r="J105" s="637"/>
      <c r="K105" s="637"/>
      <c r="L105" s="637"/>
      <c r="M105" s="637"/>
      <c r="N105" s="637"/>
      <c r="O105" s="637"/>
      <c r="P105" s="637"/>
      <c r="Q105" s="637"/>
      <c r="R105" s="637"/>
      <c r="S105" s="637"/>
      <c r="T105" s="637"/>
      <c r="U105" s="637"/>
      <c r="V105" s="637"/>
      <c r="W105" s="637"/>
      <c r="X105" s="637"/>
      <c r="Y105" s="637"/>
      <c r="Z105" s="637"/>
      <c r="AA105" s="637"/>
      <c r="AB105" s="637"/>
      <c r="AC105" s="637"/>
      <c r="AD105" s="637"/>
      <c r="AE105" s="637"/>
      <c r="AF105" s="637"/>
      <c r="AG105" s="637"/>
      <c r="AH105" s="637"/>
      <c r="AI105" s="637"/>
      <c r="AJ105" s="637"/>
      <c r="AK105" s="637"/>
      <c r="AL105" s="638">
        <f t="shared" si="13"/>
        <v>0</v>
      </c>
    </row>
    <row r="106" spans="1:38" ht="15.75" x14ac:dyDescent="0.2">
      <c r="A106" s="633"/>
      <c r="B106" s="466" t="s">
        <v>1360</v>
      </c>
      <c r="C106" s="648" t="s">
        <v>596</v>
      </c>
      <c r="D106" s="637">
        <v>1062569</v>
      </c>
      <c r="E106" s="637"/>
      <c r="F106" s="637"/>
      <c r="G106" s="637"/>
      <c r="H106" s="637"/>
      <c r="I106" s="637"/>
      <c r="J106" s="637"/>
      <c r="K106" s="637"/>
      <c r="L106" s="637"/>
      <c r="M106" s="637"/>
      <c r="N106" s="637"/>
      <c r="O106" s="637"/>
      <c r="P106" s="637"/>
      <c r="Q106" s="637"/>
      <c r="R106" s="637"/>
      <c r="S106" s="637"/>
      <c r="T106" s="637"/>
      <c r="U106" s="637"/>
      <c r="V106" s="637"/>
      <c r="W106" s="637"/>
      <c r="X106" s="637"/>
      <c r="Y106" s="637"/>
      <c r="Z106" s="637"/>
      <c r="AA106" s="637"/>
      <c r="AB106" s="637"/>
      <c r="AC106" s="637"/>
      <c r="AD106" s="637"/>
      <c r="AE106" s="637"/>
      <c r="AF106" s="637"/>
      <c r="AG106" s="637"/>
      <c r="AH106" s="637">
        <v>500000</v>
      </c>
      <c r="AI106" s="637"/>
      <c r="AJ106" s="637"/>
      <c r="AK106" s="637"/>
      <c r="AL106" s="638">
        <f t="shared" si="13"/>
        <v>1562569</v>
      </c>
    </row>
    <row r="107" spans="1:38" ht="15.75" x14ac:dyDescent="0.2">
      <c r="A107" s="633">
        <v>49</v>
      </c>
      <c r="B107" s="647" t="s">
        <v>1361</v>
      </c>
      <c r="C107" s="648" t="s">
        <v>1362</v>
      </c>
      <c r="D107" s="637">
        <f>D27+D28+D56+D65+D82+D91+D96+D106</f>
        <v>26836272</v>
      </c>
      <c r="E107" s="637">
        <f>E26+E28+E56+E65+E82+E91+E96+E106</f>
        <v>923022</v>
      </c>
      <c r="F107" s="637">
        <f>F27+F28+F56+F65+F82+F91+F96+F106</f>
        <v>6589830</v>
      </c>
      <c r="G107" s="637">
        <f>G26+G28+G56+G65+G82+G91+G96+G106</f>
        <v>478605</v>
      </c>
      <c r="H107" s="637">
        <f>H26+H28+H56+H65+H82+H91+H96+H106</f>
        <v>10200</v>
      </c>
      <c r="I107" s="637">
        <f>I26+I28+I56+I65+I82+I91+I96+I106</f>
        <v>2362721</v>
      </c>
      <c r="J107" s="637">
        <f>J26+J28+J56+J65+J82+J91+J96+J106</f>
        <v>0</v>
      </c>
      <c r="K107" s="637">
        <f>K27+K28+K56</f>
        <v>7669255</v>
      </c>
      <c r="L107" s="637">
        <f>L26+L28+L56+L65+L82+L91+L96+L106</f>
        <v>2451637</v>
      </c>
      <c r="M107" s="637">
        <f>M26+M28+M56+M65+M82+M91+M96+M106</f>
        <v>86940341</v>
      </c>
      <c r="N107" s="637">
        <f>N26+N28+N56+N65+N82+N91+N96+N106</f>
        <v>10198544</v>
      </c>
      <c r="O107" s="637">
        <f>O26+O28+O56+O65+O82+O91+O96+O106</f>
        <v>2026436</v>
      </c>
      <c r="P107" s="637">
        <f>P27+P28+P56</f>
        <v>3906040</v>
      </c>
      <c r="Q107" s="637">
        <f>Q26+Q28+Q56+Q65+Q82+Q91+Q96+Q106</f>
        <v>1529438</v>
      </c>
      <c r="R107" s="637">
        <f>R26+R28+R56+R65+R82+R91+R96+R106</f>
        <v>386700</v>
      </c>
      <c r="S107" s="637">
        <f>S26+S28+S56+S65+S82+S91+S96+S106</f>
        <v>0</v>
      </c>
      <c r="T107" s="637">
        <f>T27+T28+T56+T65+T82+T91+T96+T106</f>
        <v>5780542</v>
      </c>
      <c r="U107" s="637">
        <f>U26+U28+U56+U65+U82+U91+U96+U106</f>
        <v>726929</v>
      </c>
      <c r="V107" s="637">
        <f>V26+V28+V56+V65+V82+V91+V96+V106</f>
        <v>6065287</v>
      </c>
      <c r="W107" s="637">
        <f>W26+W28+W56+W65+W82+W91+W96+W106</f>
        <v>9316524</v>
      </c>
      <c r="X107" s="637">
        <f>X26+X28+X56+X65+X82+X91+X96+X106</f>
        <v>0</v>
      </c>
      <c r="Y107" s="637">
        <f>Y27+Y28+Y56</f>
        <v>31652398</v>
      </c>
      <c r="Z107" s="637">
        <f>Z27+Z28+Z56</f>
        <v>0</v>
      </c>
      <c r="AA107" s="637">
        <f>AA27+AA28+AA56+AA65+AA82+AA91+AA96+AA106</f>
        <v>48143434</v>
      </c>
      <c r="AB107" s="637">
        <f t="shared" ref="AB107:AK107" si="17">AB27+AB28+AB56+AB65+AB82+AB91+AB96+AB106</f>
        <v>684649</v>
      </c>
      <c r="AC107" s="637">
        <f t="shared" si="17"/>
        <v>28215</v>
      </c>
      <c r="AD107" s="637">
        <f t="shared" si="17"/>
        <v>0</v>
      </c>
      <c r="AE107" s="637">
        <f t="shared" si="17"/>
        <v>5000291</v>
      </c>
      <c r="AF107" s="637">
        <f t="shared" si="17"/>
        <v>3465092</v>
      </c>
      <c r="AG107" s="637">
        <f t="shared" si="17"/>
        <v>0</v>
      </c>
      <c r="AH107" s="637">
        <f t="shared" si="17"/>
        <v>6067549</v>
      </c>
      <c r="AI107" s="637">
        <f t="shared" si="17"/>
        <v>2461009</v>
      </c>
      <c r="AJ107" s="637">
        <f t="shared" si="17"/>
        <v>230689140</v>
      </c>
      <c r="AK107" s="637">
        <f t="shared" si="17"/>
        <v>0</v>
      </c>
      <c r="AL107" s="638">
        <f t="shared" si="13"/>
        <v>502390100</v>
      </c>
    </row>
    <row r="108" spans="1:38" ht="15.75" x14ac:dyDescent="0.2">
      <c r="A108" s="633"/>
      <c r="B108" s="647" t="s">
        <v>1363</v>
      </c>
      <c r="C108" s="648"/>
      <c r="D108" s="637">
        <v>0</v>
      </c>
      <c r="E108" s="637">
        <v>0</v>
      </c>
      <c r="F108" s="637">
        <v>0</v>
      </c>
      <c r="G108" s="637">
        <v>5375817</v>
      </c>
      <c r="H108" s="637">
        <v>2913838</v>
      </c>
      <c r="I108" s="637"/>
      <c r="J108" s="637"/>
      <c r="K108" s="637">
        <v>0</v>
      </c>
      <c r="L108" s="637"/>
      <c r="M108" s="637"/>
      <c r="N108" s="637"/>
      <c r="O108" s="637"/>
      <c r="P108" s="637"/>
      <c r="Q108" s="637"/>
      <c r="R108" s="637"/>
      <c r="S108" s="637"/>
      <c r="T108" s="637"/>
      <c r="U108" s="637"/>
      <c r="V108" s="637"/>
      <c r="W108" s="637"/>
      <c r="X108" s="637"/>
      <c r="Y108" s="637"/>
      <c r="Z108" s="637"/>
      <c r="AA108" s="637"/>
      <c r="AB108" s="637"/>
      <c r="AC108" s="637"/>
      <c r="AD108" s="637"/>
      <c r="AE108" s="637"/>
      <c r="AF108" s="637"/>
      <c r="AG108" s="637"/>
      <c r="AH108" s="637"/>
      <c r="AI108" s="637"/>
      <c r="AJ108" s="637"/>
      <c r="AK108" s="637"/>
      <c r="AL108" s="638">
        <f t="shared" si="13"/>
        <v>8289655</v>
      </c>
    </row>
    <row r="109" spans="1:38" ht="15.75" x14ac:dyDescent="0.2">
      <c r="A109" s="633">
        <v>50</v>
      </c>
      <c r="B109" s="647" t="s">
        <v>1364</v>
      </c>
      <c r="C109" s="648"/>
      <c r="D109" s="637"/>
      <c r="E109" s="637"/>
      <c r="F109" s="637"/>
      <c r="G109" s="637"/>
      <c r="H109" s="637"/>
      <c r="I109" s="638">
        <v>48262100</v>
      </c>
      <c r="J109" s="637"/>
      <c r="K109" s="637"/>
      <c r="L109" s="637"/>
      <c r="M109" s="637"/>
      <c r="N109" s="637"/>
      <c r="O109" s="637"/>
      <c r="P109" s="637"/>
      <c r="Q109" s="637"/>
      <c r="R109" s="637"/>
      <c r="S109" s="637"/>
      <c r="T109" s="637"/>
      <c r="U109" s="637"/>
      <c r="V109" s="637"/>
      <c r="W109" s="637"/>
      <c r="X109" s="637"/>
      <c r="Y109" s="637"/>
      <c r="Z109" s="637"/>
      <c r="AA109" s="637"/>
      <c r="AB109" s="637"/>
      <c r="AC109" s="637"/>
      <c r="AD109" s="637"/>
      <c r="AE109" s="637"/>
      <c r="AF109" s="637"/>
      <c r="AG109" s="637"/>
      <c r="AH109" s="637"/>
      <c r="AI109" s="637"/>
      <c r="AJ109" s="637"/>
      <c r="AK109" s="637"/>
      <c r="AL109" s="638">
        <f t="shared" si="13"/>
        <v>48262100</v>
      </c>
    </row>
    <row r="110" spans="1:38" ht="15.75" x14ac:dyDescent="0.2">
      <c r="A110" s="633"/>
      <c r="B110" s="647" t="s">
        <v>67</v>
      </c>
      <c r="C110" s="648"/>
      <c r="D110" s="637">
        <f>SUM(D108:D109)</f>
        <v>0</v>
      </c>
      <c r="E110" s="637">
        <f>SUM(E108:E109)</f>
        <v>0</v>
      </c>
      <c r="F110" s="637">
        <f>SUM(F108:F109)</f>
        <v>0</v>
      </c>
      <c r="G110" s="637">
        <f>SUM(G108:G109)</f>
        <v>5375817</v>
      </c>
      <c r="H110" s="637">
        <f>H108+H109</f>
        <v>2913838</v>
      </c>
      <c r="I110" s="637">
        <f>I108+I109</f>
        <v>48262100</v>
      </c>
      <c r="J110" s="637"/>
      <c r="K110" s="637">
        <f>SUM(K108:K109)</f>
        <v>0</v>
      </c>
      <c r="L110" s="637"/>
      <c r="M110" s="637"/>
      <c r="N110" s="637"/>
      <c r="O110" s="637"/>
      <c r="P110" s="637"/>
      <c r="Q110" s="637"/>
      <c r="R110" s="637"/>
      <c r="S110" s="637"/>
      <c r="T110" s="637"/>
      <c r="U110" s="637"/>
      <c r="V110" s="637"/>
      <c r="W110" s="637"/>
      <c r="X110" s="637"/>
      <c r="Y110" s="637"/>
      <c r="Z110" s="637"/>
      <c r="AA110" s="637"/>
      <c r="AB110" s="637"/>
      <c r="AC110" s="637"/>
      <c r="AD110" s="637"/>
      <c r="AE110" s="637"/>
      <c r="AF110" s="637"/>
      <c r="AG110" s="637"/>
      <c r="AH110" s="637"/>
      <c r="AI110" s="637"/>
      <c r="AJ110" s="637"/>
      <c r="AK110" s="637"/>
      <c r="AL110" s="638">
        <f>SUM(AL108:AL109)</f>
        <v>56551755</v>
      </c>
    </row>
    <row r="111" spans="1:38" ht="15.75" x14ac:dyDescent="0.2">
      <c r="A111" s="633">
        <v>51</v>
      </c>
      <c r="B111" s="647" t="s">
        <v>1365</v>
      </c>
      <c r="C111" s="648" t="s">
        <v>262</v>
      </c>
      <c r="D111" s="637">
        <f t="shared" ref="D111:I111" si="18">D107+D110</f>
        <v>26836272</v>
      </c>
      <c r="E111" s="637">
        <f t="shared" si="18"/>
        <v>923022</v>
      </c>
      <c r="F111" s="637">
        <f t="shared" si="18"/>
        <v>6589830</v>
      </c>
      <c r="G111" s="637">
        <f t="shared" si="18"/>
        <v>5854422</v>
      </c>
      <c r="H111" s="637">
        <f t="shared" si="18"/>
        <v>2924038</v>
      </c>
      <c r="I111" s="637">
        <f t="shared" si="18"/>
        <v>50624821</v>
      </c>
      <c r="J111" s="637"/>
      <c r="K111" s="637">
        <f>K107+K110</f>
        <v>7669255</v>
      </c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7"/>
      <c r="X111" s="637"/>
      <c r="Y111" s="637"/>
      <c r="Z111" s="637"/>
      <c r="AA111" s="637"/>
      <c r="AB111" s="637"/>
      <c r="AC111" s="637"/>
      <c r="AD111" s="637"/>
      <c r="AE111" s="637"/>
      <c r="AF111" s="637"/>
      <c r="AG111" s="637"/>
      <c r="AH111" s="637"/>
      <c r="AI111" s="637"/>
      <c r="AJ111" s="637"/>
      <c r="AK111" s="637"/>
      <c r="AL111" s="638">
        <f>AL107+AL110</f>
        <v>558941855</v>
      </c>
    </row>
  </sheetData>
  <mergeCells count="2">
    <mergeCell ref="A3:A6"/>
    <mergeCell ref="AL4:AL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&amp;LMagyarpolány község Önkormányzata&amp;C2018. évi zárszámadás
módosított előirányzat 
kormányzati funkciónkémt
&amp;R11. sz. . melléklet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D12" sqref="D12"/>
    </sheetView>
  </sheetViews>
  <sheetFormatPr defaultRowHeight="15" x14ac:dyDescent="0.25"/>
  <cols>
    <col min="1" max="1" width="9.140625" style="154"/>
    <col min="2" max="2" width="42.140625" style="71" customWidth="1"/>
    <col min="3" max="3" width="13.5703125" style="78" bestFit="1" customWidth="1"/>
    <col min="4" max="4" width="13.5703125" style="71" bestFit="1" customWidth="1"/>
    <col min="5" max="16384" width="9.140625" style="71"/>
  </cols>
  <sheetData>
    <row r="1" spans="1:4" x14ac:dyDescent="0.25">
      <c r="A1" s="194" t="s">
        <v>573</v>
      </c>
      <c r="C1" s="72"/>
      <c r="D1" s="72"/>
    </row>
    <row r="2" spans="1:4" ht="31.5" customHeight="1" x14ac:dyDescent="0.25">
      <c r="A2" s="155"/>
      <c r="B2" s="73" t="s">
        <v>1</v>
      </c>
      <c r="C2" s="74" t="s">
        <v>2</v>
      </c>
      <c r="D2" s="74" t="s">
        <v>3</v>
      </c>
    </row>
    <row r="3" spans="1:4" ht="31.5" customHeight="1" x14ac:dyDescent="0.25">
      <c r="A3" s="155" t="s">
        <v>323</v>
      </c>
      <c r="B3" s="73" t="s">
        <v>319</v>
      </c>
      <c r="C3" s="153" t="s">
        <v>225</v>
      </c>
      <c r="D3" s="153" t="s">
        <v>498</v>
      </c>
    </row>
    <row r="4" spans="1:4" ht="31.5" customHeight="1" x14ac:dyDescent="0.25">
      <c r="A4" s="155">
        <v>1</v>
      </c>
      <c r="B4" s="75" t="s">
        <v>286</v>
      </c>
      <c r="C4" s="300">
        <v>38859108</v>
      </c>
      <c r="D4" s="300">
        <v>74053079</v>
      </c>
    </row>
    <row r="5" spans="1:4" ht="31.5" customHeight="1" x14ac:dyDescent="0.25">
      <c r="A5" s="155"/>
      <c r="B5" s="616" t="s">
        <v>1096</v>
      </c>
      <c r="C5" s="300"/>
      <c r="D5" s="300">
        <v>455000</v>
      </c>
    </row>
    <row r="6" spans="1:4" ht="31.5" customHeight="1" x14ac:dyDescent="0.25">
      <c r="A6" s="155">
        <v>3</v>
      </c>
      <c r="B6" s="76" t="s">
        <v>287</v>
      </c>
      <c r="C6" s="301"/>
      <c r="D6" s="301">
        <v>227872</v>
      </c>
    </row>
    <row r="7" spans="1:4" ht="31.5" customHeight="1" x14ac:dyDescent="0.25">
      <c r="A7" s="155">
        <v>4</v>
      </c>
      <c r="B7" s="76" t="s">
        <v>622</v>
      </c>
      <c r="C7" s="301"/>
      <c r="D7" s="301">
        <v>2322864</v>
      </c>
    </row>
    <row r="8" spans="1:4" ht="31.5" customHeight="1" x14ac:dyDescent="0.25">
      <c r="A8" s="155">
        <v>5</v>
      </c>
      <c r="B8" s="76" t="s">
        <v>670</v>
      </c>
      <c r="C8" s="301"/>
      <c r="D8" s="301">
        <v>150347255</v>
      </c>
    </row>
    <row r="9" spans="1:4" ht="31.5" customHeight="1" x14ac:dyDescent="0.25">
      <c r="A9" s="155"/>
      <c r="B9" s="76" t="s">
        <v>1094</v>
      </c>
      <c r="C9" s="301"/>
      <c r="D9" s="301">
        <v>2167618</v>
      </c>
    </row>
    <row r="10" spans="1:4" ht="31.5" customHeight="1" x14ac:dyDescent="0.25">
      <c r="A10" s="155"/>
      <c r="B10" s="76" t="s">
        <v>1095</v>
      </c>
      <c r="C10" s="301"/>
      <c r="D10" s="301">
        <v>2923356</v>
      </c>
    </row>
    <row r="11" spans="1:4" ht="31.5" customHeight="1" x14ac:dyDescent="0.25">
      <c r="A11" s="155"/>
      <c r="B11" s="76" t="s">
        <v>1377</v>
      </c>
      <c r="C11" s="301"/>
      <c r="D11" s="301">
        <v>65287</v>
      </c>
    </row>
    <row r="12" spans="1:4" ht="31.5" customHeight="1" x14ac:dyDescent="0.25">
      <c r="A12" s="155"/>
      <c r="B12" s="76"/>
      <c r="C12" s="301"/>
      <c r="D12" s="301"/>
    </row>
    <row r="13" spans="1:4" ht="31.5" customHeight="1" x14ac:dyDescent="0.25">
      <c r="A13" s="155"/>
      <c r="B13" s="76"/>
      <c r="C13" s="301"/>
      <c r="D13" s="301"/>
    </row>
    <row r="14" spans="1:4" s="77" customFormat="1" ht="31.5" customHeight="1" x14ac:dyDescent="0.25">
      <c r="A14" s="155">
        <v>6</v>
      </c>
      <c r="B14" s="75" t="s">
        <v>257</v>
      </c>
      <c r="C14" s="300">
        <f>SUM(C4:C13)</f>
        <v>38859108</v>
      </c>
      <c r="D14" s="300">
        <f>SUM(D4:D13)</f>
        <v>232562331</v>
      </c>
    </row>
  </sheetData>
  <phoneticPr fontId="12" type="noConversion"/>
  <printOptions horizontalCentered="1"/>
  <pageMargins left="0.74803149606299213" right="0.74803149606299213" top="1.6929133858267718" bottom="0.98425196850393704" header="0.51181102362204722" footer="0.51181102362204722"/>
  <pageSetup paperSize="9" orientation="portrait" r:id="rId1"/>
  <headerFooter>
    <oddHeader xml:space="preserve">&amp;LMAGYARPOLÁNY KÖZSÉG 
ÖNKORMÁNYZATA&amp;C20178.
.ÉVI zárszámadás
TARTALÉK&amp;R12.MELLÉKLET
5/2016. (V.31.) rendelethez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33"/>
  <sheetViews>
    <sheetView topLeftCell="A10" zoomScaleNormal="100" workbookViewId="0">
      <selection activeCell="F28" sqref="F28"/>
    </sheetView>
  </sheetViews>
  <sheetFormatPr defaultRowHeight="18.75" x14ac:dyDescent="0.3"/>
  <cols>
    <col min="1" max="1" width="9.140625" style="79"/>
    <col min="2" max="2" width="47" style="80" customWidth="1"/>
    <col min="3" max="3" width="9.140625" style="80" hidden="1" customWidth="1"/>
    <col min="4" max="4" width="28.85546875" style="80" hidden="1" customWidth="1"/>
    <col min="5" max="5" width="18.42578125" style="79" customWidth="1"/>
    <col min="6" max="6" width="19.7109375" style="79" customWidth="1"/>
    <col min="7" max="7" width="17" style="80" customWidth="1"/>
    <col min="8" max="16384" width="9.140625" style="80"/>
  </cols>
  <sheetData>
    <row r="1" spans="1:7" ht="19.5" thickBot="1" x14ac:dyDescent="0.35">
      <c r="A1" s="193" t="s">
        <v>572</v>
      </c>
      <c r="G1" s="81"/>
    </row>
    <row r="2" spans="1:7" s="79" customFormat="1" x14ac:dyDescent="0.3">
      <c r="A2" s="805"/>
      <c r="B2" s="186" t="s">
        <v>1</v>
      </c>
      <c r="C2" s="186"/>
      <c r="D2" s="186"/>
      <c r="E2" s="186" t="s">
        <v>2</v>
      </c>
      <c r="F2" s="186" t="s">
        <v>3</v>
      </c>
      <c r="G2" s="187" t="s">
        <v>4</v>
      </c>
    </row>
    <row r="3" spans="1:7" s="85" customFormat="1" ht="15.75" x14ac:dyDescent="0.25">
      <c r="A3" s="806"/>
      <c r="B3" s="83" t="s">
        <v>290</v>
      </c>
      <c r="C3" s="83"/>
      <c r="D3" s="83"/>
      <c r="E3" s="84" t="s">
        <v>310</v>
      </c>
      <c r="F3" s="84" t="s">
        <v>291</v>
      </c>
      <c r="G3" s="189" t="s">
        <v>245</v>
      </c>
    </row>
    <row r="4" spans="1:7" s="85" customFormat="1" ht="30.75" customHeight="1" x14ac:dyDescent="0.25">
      <c r="A4" s="188">
        <v>1</v>
      </c>
      <c r="B4" s="30" t="s">
        <v>292</v>
      </c>
      <c r="C4" s="83"/>
      <c r="D4" s="83"/>
      <c r="E4" s="84"/>
      <c r="F4" s="302">
        <v>23814541</v>
      </c>
      <c r="G4" s="190">
        <v>2018</v>
      </c>
    </row>
    <row r="5" spans="1:7" s="85" customFormat="1" ht="30.75" customHeight="1" x14ac:dyDescent="0.25">
      <c r="A5" s="188">
        <v>2</v>
      </c>
      <c r="B5" s="30" t="s">
        <v>293</v>
      </c>
      <c r="C5" s="30"/>
      <c r="D5" s="30"/>
      <c r="E5" s="86"/>
      <c r="F5" s="302">
        <v>192700977</v>
      </c>
      <c r="G5" s="190">
        <v>2018</v>
      </c>
    </row>
    <row r="6" spans="1:7" s="85" customFormat="1" ht="30.75" customHeight="1" x14ac:dyDescent="0.25">
      <c r="A6" s="188">
        <v>3</v>
      </c>
      <c r="B6" s="30" t="s">
        <v>1108</v>
      </c>
      <c r="C6" s="30"/>
      <c r="D6" s="30"/>
      <c r="E6" s="86"/>
      <c r="F6" s="302">
        <v>54221094</v>
      </c>
      <c r="G6" s="190">
        <v>2018</v>
      </c>
    </row>
    <row r="7" spans="1:7" s="85" customFormat="1" ht="30.75" customHeight="1" x14ac:dyDescent="0.25">
      <c r="A7" s="188">
        <v>4</v>
      </c>
      <c r="B7" s="30" t="s">
        <v>1109</v>
      </c>
      <c r="C7" s="30"/>
      <c r="D7" s="30"/>
      <c r="E7" s="86"/>
      <c r="F7" s="302">
        <v>19652000</v>
      </c>
      <c r="G7" s="190">
        <v>2018</v>
      </c>
    </row>
    <row r="8" spans="1:7" s="85" customFormat="1" ht="30.75" customHeight="1" x14ac:dyDescent="0.25">
      <c r="A8" s="188">
        <v>5</v>
      </c>
      <c r="B8" s="87" t="s">
        <v>294</v>
      </c>
      <c r="C8" s="88"/>
      <c r="D8" s="88"/>
      <c r="E8" s="84"/>
      <c r="F8" s="303">
        <f>SUM(F4:F5)</f>
        <v>216515518</v>
      </c>
      <c r="G8" s="190">
        <v>2018</v>
      </c>
    </row>
    <row r="9" spans="1:7" s="85" customFormat="1" ht="30.75" customHeight="1" x14ac:dyDescent="0.25">
      <c r="A9" s="188">
        <v>6</v>
      </c>
      <c r="B9" s="184" t="s">
        <v>899</v>
      </c>
      <c r="C9" s="260"/>
      <c r="D9" s="260"/>
      <c r="E9" s="655" t="s">
        <v>110</v>
      </c>
      <c r="F9" s="302">
        <v>57149</v>
      </c>
      <c r="G9" s="190">
        <v>2018</v>
      </c>
    </row>
    <row r="10" spans="1:7" s="85" customFormat="1" ht="30.75" customHeight="1" x14ac:dyDescent="0.25">
      <c r="A10" s="188">
        <v>7</v>
      </c>
      <c r="B10" s="184" t="s">
        <v>1110</v>
      </c>
      <c r="C10" s="260"/>
      <c r="D10" s="260"/>
      <c r="E10" s="655" t="s">
        <v>110</v>
      </c>
      <c r="F10" s="302">
        <v>4288861</v>
      </c>
      <c r="G10" s="190">
        <v>2018</v>
      </c>
    </row>
    <row r="11" spans="1:7" s="85" customFormat="1" ht="30.75" customHeight="1" x14ac:dyDescent="0.25">
      <c r="A11" s="188">
        <v>8</v>
      </c>
      <c r="B11" s="184" t="s">
        <v>1373</v>
      </c>
      <c r="C11" s="260"/>
      <c r="D11" s="260"/>
      <c r="E11" s="185" t="s">
        <v>112</v>
      </c>
      <c r="F11" s="302">
        <v>1717804</v>
      </c>
      <c r="G11" s="190">
        <v>2018</v>
      </c>
    </row>
    <row r="12" spans="1:7" s="85" customFormat="1" ht="28.5" customHeight="1" x14ac:dyDescent="0.25">
      <c r="A12" s="188">
        <v>9</v>
      </c>
      <c r="B12" s="252" t="s">
        <v>1113</v>
      </c>
      <c r="C12" s="260"/>
      <c r="D12" s="260"/>
      <c r="E12" s="185" t="s">
        <v>114</v>
      </c>
      <c r="F12" s="302">
        <v>83353924</v>
      </c>
      <c r="G12" s="190">
        <v>2018</v>
      </c>
    </row>
    <row r="13" spans="1:7" s="85" customFormat="1" ht="28.5" customHeight="1" x14ac:dyDescent="0.25">
      <c r="A13" s="188">
        <v>10</v>
      </c>
      <c r="B13" s="338" t="s">
        <v>670</v>
      </c>
      <c r="C13" s="89">
        <v>2822</v>
      </c>
      <c r="D13" s="82"/>
      <c r="E13" s="185" t="s">
        <v>1114</v>
      </c>
      <c r="F13" s="302">
        <v>4882196</v>
      </c>
      <c r="G13" s="190">
        <v>2018</v>
      </c>
    </row>
    <row r="14" spans="1:7" s="85" customFormat="1" ht="28.5" customHeight="1" x14ac:dyDescent="0.25">
      <c r="A14" s="188">
        <v>11</v>
      </c>
      <c r="B14" s="11" t="s">
        <v>1115</v>
      </c>
      <c r="C14" s="89"/>
      <c r="D14" s="82"/>
      <c r="E14" s="185" t="s">
        <v>115</v>
      </c>
      <c r="F14" s="302">
        <v>200000</v>
      </c>
      <c r="G14" s="190">
        <v>2018</v>
      </c>
    </row>
    <row r="15" spans="1:7" s="85" customFormat="1" ht="28.5" customHeight="1" x14ac:dyDescent="0.25">
      <c r="A15" s="188">
        <v>12</v>
      </c>
      <c r="B15" s="11" t="s">
        <v>1116</v>
      </c>
      <c r="C15" s="89"/>
      <c r="D15" s="82"/>
      <c r="E15" s="185" t="s">
        <v>116</v>
      </c>
      <c r="F15" s="302">
        <v>132329</v>
      </c>
      <c r="G15" s="190">
        <v>2018</v>
      </c>
    </row>
    <row r="16" spans="1:7" s="85" customFormat="1" ht="28.5" customHeight="1" x14ac:dyDescent="0.25">
      <c r="A16" s="188">
        <v>13</v>
      </c>
      <c r="B16" s="11" t="s">
        <v>920</v>
      </c>
      <c r="C16" s="89"/>
      <c r="D16" s="82"/>
      <c r="E16" s="185" t="s">
        <v>1117</v>
      </c>
      <c r="F16" s="302">
        <v>1870616</v>
      </c>
      <c r="G16" s="190">
        <v>2018</v>
      </c>
    </row>
    <row r="17" spans="1:7" s="85" customFormat="1" ht="28.5" customHeight="1" x14ac:dyDescent="0.25">
      <c r="A17" s="188">
        <v>14</v>
      </c>
      <c r="B17" s="11" t="s">
        <v>1374</v>
      </c>
      <c r="C17" s="89"/>
      <c r="D17" s="82"/>
      <c r="E17" s="185" t="s">
        <v>1375</v>
      </c>
      <c r="F17" s="302">
        <v>371336</v>
      </c>
      <c r="G17" s="190">
        <v>2018</v>
      </c>
    </row>
    <row r="18" spans="1:7" s="85" customFormat="1" ht="31.5" customHeight="1" x14ac:dyDescent="0.25">
      <c r="A18" s="188">
        <v>15</v>
      </c>
      <c r="B18" s="656" t="s">
        <v>282</v>
      </c>
      <c r="C18" s="657"/>
      <c r="D18" s="657"/>
      <c r="E18" s="259"/>
      <c r="F18" s="305">
        <f>SUM(F9:F17)</f>
        <v>96874215</v>
      </c>
      <c r="G18" s="190">
        <v>2018</v>
      </c>
    </row>
    <row r="19" spans="1:7" s="85" customFormat="1" ht="31.5" customHeight="1" x14ac:dyDescent="0.25">
      <c r="A19" s="188">
        <v>16</v>
      </c>
      <c r="B19" s="658" t="s">
        <v>1120</v>
      </c>
      <c r="C19" s="258"/>
      <c r="D19" s="258"/>
      <c r="E19" s="259" t="s">
        <v>110</v>
      </c>
      <c r="F19" s="618">
        <v>4288861</v>
      </c>
      <c r="G19" s="190">
        <v>2018</v>
      </c>
    </row>
    <row r="20" spans="1:7" s="85" customFormat="1" ht="31.5" customHeight="1" x14ac:dyDescent="0.25">
      <c r="A20" s="188">
        <v>17</v>
      </c>
      <c r="B20" s="184" t="s">
        <v>1111</v>
      </c>
      <c r="C20" s="88"/>
      <c r="D20" s="88"/>
      <c r="E20" s="185" t="s">
        <v>111</v>
      </c>
      <c r="F20" s="619">
        <v>457810</v>
      </c>
      <c r="G20" s="190">
        <v>2018</v>
      </c>
    </row>
    <row r="21" spans="1:7" s="85" customFormat="1" ht="31.5" customHeight="1" x14ac:dyDescent="0.25">
      <c r="A21" s="188"/>
      <c r="B21" s="184" t="s">
        <v>1112</v>
      </c>
      <c r="C21" s="88"/>
      <c r="D21" s="88"/>
      <c r="E21" s="185" t="s">
        <v>112</v>
      </c>
      <c r="F21" s="619">
        <v>197011</v>
      </c>
      <c r="G21" s="190">
        <v>2018</v>
      </c>
    </row>
    <row r="22" spans="1:7" s="85" customFormat="1" ht="31.5" customHeight="1" x14ac:dyDescent="0.25">
      <c r="A22" s="188">
        <v>18</v>
      </c>
      <c r="B22" s="11" t="s">
        <v>686</v>
      </c>
      <c r="C22" s="88"/>
      <c r="D22" s="88"/>
      <c r="E22" s="185" t="s">
        <v>113</v>
      </c>
      <c r="F22" s="619">
        <v>92047</v>
      </c>
      <c r="G22" s="190">
        <v>2018</v>
      </c>
    </row>
    <row r="23" spans="1:7" s="85" customFormat="1" ht="31.5" customHeight="1" x14ac:dyDescent="0.25">
      <c r="A23" s="188">
        <v>19</v>
      </c>
      <c r="B23" s="11" t="s">
        <v>920</v>
      </c>
      <c r="C23" s="88"/>
      <c r="D23" s="88"/>
      <c r="E23" s="185" t="s">
        <v>1117</v>
      </c>
      <c r="F23" s="619">
        <v>43521654</v>
      </c>
      <c r="G23" s="190">
        <v>2018</v>
      </c>
    </row>
    <row r="24" spans="1:7" s="85" customFormat="1" ht="31.5" customHeight="1" x14ac:dyDescent="0.25">
      <c r="A24" s="188">
        <v>20</v>
      </c>
      <c r="B24" s="307" t="s">
        <v>283</v>
      </c>
      <c r="C24" s="260"/>
      <c r="D24" s="260"/>
      <c r="E24" s="259"/>
      <c r="F24" s="305">
        <f>SUM(F19:F23)</f>
        <v>48557383</v>
      </c>
      <c r="G24" s="190">
        <v>2018</v>
      </c>
    </row>
    <row r="25" spans="1:7" s="85" customFormat="1" ht="31.5" customHeight="1" x14ac:dyDescent="0.25">
      <c r="A25" s="188">
        <v>21</v>
      </c>
      <c r="B25" s="307" t="s">
        <v>1366</v>
      </c>
      <c r="C25" s="260"/>
      <c r="D25" s="260"/>
      <c r="E25" s="259"/>
      <c r="F25" s="305">
        <v>1062569</v>
      </c>
      <c r="G25" s="190">
        <v>2018</v>
      </c>
    </row>
    <row r="26" spans="1:7" s="85" customFormat="1" ht="31.5" customHeight="1" x14ac:dyDescent="0.25">
      <c r="A26" s="188">
        <v>22</v>
      </c>
      <c r="B26" s="307" t="s">
        <v>1119</v>
      </c>
      <c r="C26" s="260"/>
      <c r="D26" s="260"/>
      <c r="E26" s="259" t="s">
        <v>1118</v>
      </c>
      <c r="F26" s="304">
        <v>500000</v>
      </c>
      <c r="G26" s="190">
        <v>2018</v>
      </c>
    </row>
    <row r="27" spans="1:7" s="85" customFormat="1" ht="30" customHeight="1" thickBot="1" x14ac:dyDescent="0.3">
      <c r="A27" s="188">
        <v>23</v>
      </c>
      <c r="B27" s="256" t="s">
        <v>623</v>
      </c>
      <c r="C27" s="256"/>
      <c r="D27" s="256"/>
      <c r="E27" s="257"/>
      <c r="F27" s="306">
        <f>F18+F24+F25+F26</f>
        <v>146994167</v>
      </c>
      <c r="G27" s="190">
        <v>2018</v>
      </c>
    </row>
    <row r="28" spans="1:7" s="85" customFormat="1" ht="15.75" x14ac:dyDescent="0.25">
      <c r="A28" s="90"/>
      <c r="E28" s="90"/>
      <c r="F28" s="90"/>
      <c r="G28" s="339"/>
    </row>
    <row r="29" spans="1:7" s="85" customFormat="1" ht="15.75" x14ac:dyDescent="0.25">
      <c r="A29" s="90"/>
      <c r="E29" s="90"/>
      <c r="F29" s="90"/>
    </row>
    <row r="30" spans="1:7" s="85" customFormat="1" ht="15.75" x14ac:dyDescent="0.25">
      <c r="A30" s="90"/>
      <c r="E30" s="90"/>
      <c r="F30" s="90"/>
    </row>
    <row r="31" spans="1:7" s="85" customFormat="1" ht="15.75" x14ac:dyDescent="0.25">
      <c r="A31" s="90"/>
      <c r="E31" s="90"/>
      <c r="F31" s="90"/>
    </row>
    <row r="32" spans="1:7" s="85" customFormat="1" ht="15.75" x14ac:dyDescent="0.25">
      <c r="A32" s="90"/>
      <c r="E32" s="90"/>
      <c r="F32" s="90"/>
    </row>
    <row r="33" spans="1:6" s="85" customFormat="1" ht="15.75" x14ac:dyDescent="0.25">
      <c r="A33" s="90"/>
      <c r="E33" s="90"/>
      <c r="F33" s="90"/>
    </row>
    <row r="34" spans="1:6" s="85" customFormat="1" ht="15.75" x14ac:dyDescent="0.25">
      <c r="A34" s="90"/>
      <c r="E34" s="90"/>
      <c r="F34" s="90"/>
    </row>
    <row r="35" spans="1:6" s="85" customFormat="1" ht="15.75" x14ac:dyDescent="0.25">
      <c r="A35" s="90"/>
      <c r="E35" s="90"/>
      <c r="F35" s="90"/>
    </row>
    <row r="36" spans="1:6" s="85" customFormat="1" ht="15.75" x14ac:dyDescent="0.25">
      <c r="A36" s="90"/>
      <c r="E36" s="90"/>
      <c r="F36" s="90"/>
    </row>
    <row r="37" spans="1:6" s="85" customFormat="1" ht="15.75" x14ac:dyDescent="0.25">
      <c r="A37" s="90"/>
      <c r="E37" s="90"/>
      <c r="F37" s="90"/>
    </row>
    <row r="38" spans="1:6" s="85" customFormat="1" ht="15.75" x14ac:dyDescent="0.25">
      <c r="A38" s="90"/>
      <c r="E38" s="90"/>
      <c r="F38" s="90"/>
    </row>
    <row r="39" spans="1:6" s="85" customFormat="1" ht="15.75" x14ac:dyDescent="0.25">
      <c r="A39" s="90"/>
      <c r="E39" s="90"/>
      <c r="F39" s="90"/>
    </row>
    <row r="40" spans="1:6" s="85" customFormat="1" ht="15.75" x14ac:dyDescent="0.25">
      <c r="A40" s="90"/>
      <c r="E40" s="90"/>
      <c r="F40" s="90"/>
    </row>
    <row r="41" spans="1:6" s="85" customFormat="1" ht="15.75" x14ac:dyDescent="0.25">
      <c r="A41" s="90"/>
      <c r="E41" s="90"/>
      <c r="F41" s="90"/>
    </row>
    <row r="42" spans="1:6" s="85" customFormat="1" ht="15.75" x14ac:dyDescent="0.25">
      <c r="A42" s="90"/>
      <c r="E42" s="90"/>
      <c r="F42" s="90"/>
    </row>
    <row r="43" spans="1:6" s="85" customFormat="1" ht="15.75" x14ac:dyDescent="0.25">
      <c r="A43" s="90"/>
      <c r="E43" s="90"/>
      <c r="F43" s="90"/>
    </row>
    <row r="44" spans="1:6" s="85" customFormat="1" ht="15.75" x14ac:dyDescent="0.25">
      <c r="A44" s="90"/>
      <c r="E44" s="90"/>
      <c r="F44" s="90"/>
    </row>
    <row r="45" spans="1:6" s="85" customFormat="1" ht="15.75" x14ac:dyDescent="0.25">
      <c r="A45" s="90"/>
      <c r="E45" s="90"/>
      <c r="F45" s="90"/>
    </row>
    <row r="46" spans="1:6" s="85" customFormat="1" ht="15.75" x14ac:dyDescent="0.25">
      <c r="A46" s="90"/>
      <c r="E46" s="90"/>
      <c r="F46" s="90"/>
    </row>
    <row r="47" spans="1:6" s="85" customFormat="1" ht="15.75" x14ac:dyDescent="0.25">
      <c r="A47" s="90"/>
      <c r="E47" s="90"/>
      <c r="F47" s="90"/>
    </row>
    <row r="48" spans="1:6" s="85" customFormat="1" ht="15.75" x14ac:dyDescent="0.25">
      <c r="A48" s="90"/>
      <c r="E48" s="90"/>
      <c r="F48" s="90"/>
    </row>
    <row r="49" spans="1:6" s="85" customFormat="1" ht="15.75" x14ac:dyDescent="0.25">
      <c r="A49" s="90"/>
      <c r="E49" s="90"/>
      <c r="F49" s="90"/>
    </row>
    <row r="50" spans="1:6" s="85" customFormat="1" ht="15.75" x14ac:dyDescent="0.25">
      <c r="A50" s="90"/>
      <c r="E50" s="90"/>
      <c r="F50" s="90"/>
    </row>
    <row r="51" spans="1:6" s="85" customFormat="1" ht="15.75" x14ac:dyDescent="0.25">
      <c r="A51" s="90"/>
      <c r="E51" s="90"/>
      <c r="F51" s="90"/>
    </row>
    <row r="52" spans="1:6" s="85" customFormat="1" ht="15.75" x14ac:dyDescent="0.25">
      <c r="A52" s="90"/>
      <c r="E52" s="90"/>
      <c r="F52" s="90"/>
    </row>
    <row r="53" spans="1:6" s="85" customFormat="1" ht="15.75" x14ac:dyDescent="0.25">
      <c r="A53" s="90"/>
      <c r="E53" s="90"/>
      <c r="F53" s="90"/>
    </row>
    <row r="54" spans="1:6" s="85" customFormat="1" ht="15.75" x14ac:dyDescent="0.25">
      <c r="A54" s="90"/>
      <c r="E54" s="90"/>
      <c r="F54" s="90"/>
    </row>
    <row r="55" spans="1:6" s="85" customFormat="1" ht="15.75" x14ac:dyDescent="0.25">
      <c r="A55" s="90"/>
      <c r="E55" s="90"/>
      <c r="F55" s="90"/>
    </row>
    <row r="56" spans="1:6" s="85" customFormat="1" ht="15.75" x14ac:dyDescent="0.25">
      <c r="A56" s="90"/>
      <c r="E56" s="90"/>
      <c r="F56" s="90"/>
    </row>
    <row r="57" spans="1:6" s="85" customFormat="1" ht="15.75" x14ac:dyDescent="0.25">
      <c r="A57" s="90"/>
      <c r="E57" s="90"/>
      <c r="F57" s="90"/>
    </row>
    <row r="58" spans="1:6" s="85" customFormat="1" ht="15.75" x14ac:dyDescent="0.25">
      <c r="A58" s="90"/>
      <c r="E58" s="90"/>
      <c r="F58" s="90"/>
    </row>
    <row r="59" spans="1:6" s="85" customFormat="1" ht="15.75" x14ac:dyDescent="0.25">
      <c r="A59" s="90"/>
      <c r="E59" s="90"/>
      <c r="F59" s="90"/>
    </row>
    <row r="60" spans="1:6" s="85" customFormat="1" ht="15.75" x14ac:dyDescent="0.25">
      <c r="A60" s="90"/>
      <c r="E60" s="90"/>
      <c r="F60" s="90"/>
    </row>
    <row r="61" spans="1:6" s="85" customFormat="1" ht="15.75" x14ac:dyDescent="0.25">
      <c r="A61" s="90"/>
      <c r="E61" s="90"/>
      <c r="F61" s="90"/>
    </row>
    <row r="62" spans="1:6" s="85" customFormat="1" ht="15.75" x14ac:dyDescent="0.25">
      <c r="A62" s="90"/>
      <c r="E62" s="90"/>
      <c r="F62" s="90"/>
    </row>
    <row r="63" spans="1:6" s="85" customFormat="1" ht="15.75" x14ac:dyDescent="0.25">
      <c r="A63" s="90"/>
      <c r="E63" s="90"/>
      <c r="F63" s="90"/>
    </row>
    <row r="64" spans="1:6" s="85" customFormat="1" ht="15.75" x14ac:dyDescent="0.25">
      <c r="A64" s="90"/>
      <c r="E64" s="90"/>
      <c r="F64" s="90"/>
    </row>
    <row r="65" spans="1:6" s="85" customFormat="1" ht="15.75" x14ac:dyDescent="0.25">
      <c r="A65" s="90"/>
      <c r="E65" s="90"/>
      <c r="F65" s="90"/>
    </row>
    <row r="66" spans="1:6" s="85" customFormat="1" ht="15.75" x14ac:dyDescent="0.25">
      <c r="A66" s="90"/>
      <c r="E66" s="90"/>
      <c r="F66" s="90"/>
    </row>
    <row r="67" spans="1:6" s="85" customFormat="1" ht="15.75" x14ac:dyDescent="0.25">
      <c r="A67" s="90"/>
      <c r="E67" s="90"/>
      <c r="F67" s="90"/>
    </row>
    <row r="68" spans="1:6" s="85" customFormat="1" ht="15.75" x14ac:dyDescent="0.25">
      <c r="A68" s="90"/>
      <c r="E68" s="90"/>
      <c r="F68" s="90"/>
    </row>
    <row r="69" spans="1:6" s="85" customFormat="1" ht="15.75" x14ac:dyDescent="0.25">
      <c r="A69" s="90"/>
      <c r="E69" s="90"/>
      <c r="F69" s="90"/>
    </row>
    <row r="70" spans="1:6" s="85" customFormat="1" ht="15.75" x14ac:dyDescent="0.25">
      <c r="A70" s="90"/>
      <c r="E70" s="90"/>
      <c r="F70" s="90"/>
    </row>
    <row r="71" spans="1:6" s="85" customFormat="1" ht="15.75" x14ac:dyDescent="0.25">
      <c r="A71" s="90"/>
      <c r="E71" s="90"/>
      <c r="F71" s="90"/>
    </row>
    <row r="72" spans="1:6" s="85" customFormat="1" ht="15.75" x14ac:dyDescent="0.25">
      <c r="A72" s="90"/>
      <c r="E72" s="90"/>
      <c r="F72" s="90"/>
    </row>
    <row r="73" spans="1:6" s="85" customFormat="1" ht="15.75" x14ac:dyDescent="0.25">
      <c r="A73" s="90"/>
      <c r="E73" s="90"/>
      <c r="F73" s="90"/>
    </row>
    <row r="74" spans="1:6" s="85" customFormat="1" ht="15.75" x14ac:dyDescent="0.25">
      <c r="A74" s="90"/>
      <c r="E74" s="90"/>
      <c r="F74" s="90"/>
    </row>
    <row r="75" spans="1:6" s="85" customFormat="1" ht="15.75" x14ac:dyDescent="0.25">
      <c r="A75" s="90"/>
      <c r="E75" s="90"/>
      <c r="F75" s="90"/>
    </row>
    <row r="76" spans="1:6" s="85" customFormat="1" ht="15.75" x14ac:dyDescent="0.25">
      <c r="A76" s="90"/>
      <c r="E76" s="90"/>
      <c r="F76" s="90"/>
    </row>
    <row r="77" spans="1:6" s="85" customFormat="1" ht="15.75" x14ac:dyDescent="0.25">
      <c r="A77" s="90"/>
      <c r="E77" s="90"/>
      <c r="F77" s="90"/>
    </row>
    <row r="78" spans="1:6" s="85" customFormat="1" ht="15.75" x14ac:dyDescent="0.25">
      <c r="A78" s="90"/>
      <c r="E78" s="90"/>
      <c r="F78" s="90"/>
    </row>
    <row r="79" spans="1:6" s="85" customFormat="1" ht="15.75" x14ac:dyDescent="0.25">
      <c r="A79" s="90"/>
      <c r="E79" s="90"/>
      <c r="F79" s="90"/>
    </row>
    <row r="80" spans="1:6" s="85" customFormat="1" ht="15.75" x14ac:dyDescent="0.25">
      <c r="A80" s="90"/>
      <c r="E80" s="90"/>
      <c r="F80" s="90"/>
    </row>
    <row r="81" spans="1:6" s="85" customFormat="1" ht="15.75" x14ac:dyDescent="0.25">
      <c r="A81" s="90"/>
      <c r="E81" s="90"/>
      <c r="F81" s="90"/>
    </row>
    <row r="82" spans="1:6" s="85" customFormat="1" ht="15.75" x14ac:dyDescent="0.25">
      <c r="A82" s="90"/>
      <c r="E82" s="90"/>
      <c r="F82" s="90"/>
    </row>
    <row r="83" spans="1:6" s="85" customFormat="1" ht="15.75" x14ac:dyDescent="0.25">
      <c r="A83" s="90"/>
      <c r="E83" s="90"/>
      <c r="F83" s="90"/>
    </row>
    <row r="84" spans="1:6" s="85" customFormat="1" ht="15.75" x14ac:dyDescent="0.25">
      <c r="A84" s="90"/>
      <c r="E84" s="90"/>
      <c r="F84" s="90"/>
    </row>
    <row r="85" spans="1:6" s="85" customFormat="1" ht="15.75" x14ac:dyDescent="0.25">
      <c r="A85" s="90"/>
      <c r="E85" s="90"/>
      <c r="F85" s="90"/>
    </row>
    <row r="86" spans="1:6" s="85" customFormat="1" ht="15.75" x14ac:dyDescent="0.25">
      <c r="A86" s="90"/>
      <c r="E86" s="90"/>
      <c r="F86" s="90"/>
    </row>
    <row r="87" spans="1:6" s="85" customFormat="1" ht="15.75" x14ac:dyDescent="0.25">
      <c r="A87" s="90"/>
      <c r="E87" s="90"/>
      <c r="F87" s="90"/>
    </row>
    <row r="88" spans="1:6" s="85" customFormat="1" ht="15.75" x14ac:dyDescent="0.25">
      <c r="A88" s="90"/>
      <c r="E88" s="90"/>
      <c r="F88" s="90"/>
    </row>
    <row r="89" spans="1:6" s="85" customFormat="1" ht="15.75" x14ac:dyDescent="0.25">
      <c r="A89" s="90"/>
      <c r="E89" s="90"/>
      <c r="F89" s="90"/>
    </row>
    <row r="90" spans="1:6" s="85" customFormat="1" ht="15.75" x14ac:dyDescent="0.25">
      <c r="A90" s="90"/>
      <c r="E90" s="90"/>
      <c r="F90" s="90"/>
    </row>
    <row r="91" spans="1:6" s="85" customFormat="1" ht="15.75" x14ac:dyDescent="0.25">
      <c r="A91" s="90"/>
      <c r="E91" s="90"/>
      <c r="F91" s="90"/>
    </row>
    <row r="92" spans="1:6" s="85" customFormat="1" ht="15.75" x14ac:dyDescent="0.25">
      <c r="A92" s="90"/>
      <c r="E92" s="90"/>
      <c r="F92" s="90"/>
    </row>
    <row r="93" spans="1:6" s="85" customFormat="1" ht="15.75" x14ac:dyDescent="0.25">
      <c r="A93" s="90"/>
      <c r="E93" s="90"/>
      <c r="F93" s="90"/>
    </row>
    <row r="94" spans="1:6" s="85" customFormat="1" ht="15.75" x14ac:dyDescent="0.25">
      <c r="A94" s="90"/>
      <c r="E94" s="90"/>
      <c r="F94" s="90"/>
    </row>
    <row r="95" spans="1:6" s="85" customFormat="1" ht="15.75" x14ac:dyDescent="0.25">
      <c r="A95" s="90"/>
      <c r="E95" s="90"/>
      <c r="F95" s="90"/>
    </row>
    <row r="96" spans="1:6" s="85" customFormat="1" ht="15.75" x14ac:dyDescent="0.25">
      <c r="A96" s="90"/>
      <c r="E96" s="90"/>
      <c r="F96" s="90"/>
    </row>
    <row r="97" spans="1:6" s="85" customFormat="1" ht="15.75" x14ac:dyDescent="0.25">
      <c r="A97" s="90"/>
      <c r="E97" s="90"/>
      <c r="F97" s="90"/>
    </row>
    <row r="98" spans="1:6" s="85" customFormat="1" ht="15.75" x14ac:dyDescent="0.25">
      <c r="A98" s="90"/>
      <c r="E98" s="90"/>
      <c r="F98" s="90"/>
    </row>
    <row r="99" spans="1:6" s="85" customFormat="1" ht="15.75" x14ac:dyDescent="0.25">
      <c r="A99" s="90"/>
      <c r="E99" s="90"/>
      <c r="F99" s="90"/>
    </row>
    <row r="100" spans="1:6" s="85" customFormat="1" ht="15.75" x14ac:dyDescent="0.25">
      <c r="A100" s="90"/>
      <c r="E100" s="90"/>
      <c r="F100" s="90"/>
    </row>
    <row r="101" spans="1:6" s="85" customFormat="1" ht="15.75" x14ac:dyDescent="0.25">
      <c r="A101" s="90"/>
      <c r="E101" s="90"/>
      <c r="F101" s="90"/>
    </row>
    <row r="102" spans="1:6" s="85" customFormat="1" ht="15.75" x14ac:dyDescent="0.25">
      <c r="A102" s="90"/>
      <c r="E102" s="90"/>
      <c r="F102" s="90"/>
    </row>
    <row r="103" spans="1:6" s="85" customFormat="1" ht="15.75" x14ac:dyDescent="0.25">
      <c r="A103" s="90"/>
      <c r="E103" s="90"/>
      <c r="F103" s="90"/>
    </row>
    <row r="104" spans="1:6" s="85" customFormat="1" ht="15.75" x14ac:dyDescent="0.25">
      <c r="A104" s="90"/>
      <c r="E104" s="90"/>
      <c r="F104" s="90"/>
    </row>
    <row r="105" spans="1:6" s="85" customFormat="1" ht="15.75" x14ac:dyDescent="0.25">
      <c r="A105" s="90"/>
      <c r="E105" s="90"/>
      <c r="F105" s="90"/>
    </row>
    <row r="106" spans="1:6" s="85" customFormat="1" ht="15.75" x14ac:dyDescent="0.25">
      <c r="A106" s="90"/>
      <c r="E106" s="90"/>
      <c r="F106" s="90"/>
    </row>
    <row r="107" spans="1:6" s="85" customFormat="1" ht="15.75" x14ac:dyDescent="0.25">
      <c r="A107" s="90"/>
      <c r="E107" s="90"/>
      <c r="F107" s="90"/>
    </row>
    <row r="108" spans="1:6" s="85" customFormat="1" ht="15.75" x14ac:dyDescent="0.25">
      <c r="A108" s="90"/>
      <c r="E108" s="90"/>
      <c r="F108" s="90"/>
    </row>
    <row r="109" spans="1:6" s="85" customFormat="1" ht="15.75" x14ac:dyDescent="0.25">
      <c r="A109" s="90"/>
      <c r="E109" s="90"/>
      <c r="F109" s="90"/>
    </row>
    <row r="110" spans="1:6" s="85" customFormat="1" ht="15.75" x14ac:dyDescent="0.25">
      <c r="A110" s="90"/>
      <c r="E110" s="90"/>
      <c r="F110" s="90"/>
    </row>
    <row r="111" spans="1:6" s="85" customFormat="1" ht="15.75" x14ac:dyDescent="0.25">
      <c r="A111" s="90"/>
      <c r="E111" s="90"/>
      <c r="F111" s="90"/>
    </row>
    <row r="112" spans="1:6" s="85" customFormat="1" ht="15.75" x14ac:dyDescent="0.25">
      <c r="A112" s="90"/>
      <c r="E112" s="90"/>
      <c r="F112" s="90"/>
    </row>
    <row r="113" spans="1:6" s="85" customFormat="1" ht="15.75" x14ac:dyDescent="0.25">
      <c r="A113" s="90"/>
      <c r="E113" s="90"/>
      <c r="F113" s="90"/>
    </row>
    <row r="114" spans="1:6" s="85" customFormat="1" ht="15.75" x14ac:dyDescent="0.25">
      <c r="A114" s="90"/>
      <c r="E114" s="90"/>
      <c r="F114" s="90"/>
    </row>
    <row r="115" spans="1:6" s="85" customFormat="1" ht="15.75" x14ac:dyDescent="0.25">
      <c r="A115" s="90"/>
      <c r="E115" s="90"/>
      <c r="F115" s="90"/>
    </row>
    <row r="116" spans="1:6" s="85" customFormat="1" ht="15.75" x14ac:dyDescent="0.25">
      <c r="A116" s="90"/>
      <c r="E116" s="90"/>
      <c r="F116" s="90"/>
    </row>
    <row r="117" spans="1:6" s="85" customFormat="1" ht="15.75" x14ac:dyDescent="0.25">
      <c r="A117" s="90"/>
      <c r="E117" s="90"/>
      <c r="F117" s="90"/>
    </row>
    <row r="118" spans="1:6" s="85" customFormat="1" ht="15.75" x14ac:dyDescent="0.25">
      <c r="A118" s="90"/>
      <c r="E118" s="90"/>
      <c r="F118" s="90"/>
    </row>
    <row r="119" spans="1:6" s="85" customFormat="1" ht="15.75" x14ac:dyDescent="0.25">
      <c r="A119" s="90"/>
      <c r="E119" s="90"/>
      <c r="F119" s="90"/>
    </row>
    <row r="120" spans="1:6" s="85" customFormat="1" ht="15.75" x14ac:dyDescent="0.25">
      <c r="A120" s="90"/>
      <c r="E120" s="90"/>
      <c r="F120" s="90"/>
    </row>
    <row r="121" spans="1:6" s="85" customFormat="1" ht="15.75" x14ac:dyDescent="0.25">
      <c r="A121" s="90"/>
      <c r="E121" s="90"/>
      <c r="F121" s="90"/>
    </row>
    <row r="122" spans="1:6" s="85" customFormat="1" ht="15.75" x14ac:dyDescent="0.25">
      <c r="A122" s="90"/>
      <c r="E122" s="90"/>
      <c r="F122" s="90"/>
    </row>
    <row r="123" spans="1:6" s="85" customFormat="1" ht="15.75" x14ac:dyDescent="0.25">
      <c r="A123" s="90"/>
      <c r="E123" s="90"/>
      <c r="F123" s="90"/>
    </row>
    <row r="124" spans="1:6" s="85" customFormat="1" ht="15.75" x14ac:dyDescent="0.25">
      <c r="A124" s="90"/>
      <c r="E124" s="90"/>
      <c r="F124" s="90"/>
    </row>
    <row r="125" spans="1:6" s="85" customFormat="1" ht="15.75" x14ac:dyDescent="0.25">
      <c r="A125" s="90"/>
      <c r="E125" s="90"/>
      <c r="F125" s="90"/>
    </row>
    <row r="126" spans="1:6" s="85" customFormat="1" ht="15.75" x14ac:dyDescent="0.25">
      <c r="A126" s="90"/>
      <c r="E126" s="90"/>
      <c r="F126" s="90"/>
    </row>
    <row r="127" spans="1:6" s="85" customFormat="1" ht="15.75" x14ac:dyDescent="0.25">
      <c r="A127" s="90"/>
      <c r="E127" s="90"/>
      <c r="F127" s="90"/>
    </row>
    <row r="128" spans="1:6" s="85" customFormat="1" ht="15.75" x14ac:dyDescent="0.25">
      <c r="A128" s="90"/>
      <c r="E128" s="90"/>
      <c r="F128" s="90"/>
    </row>
    <row r="129" spans="1:6" s="85" customFormat="1" ht="15.75" x14ac:dyDescent="0.25">
      <c r="A129" s="90"/>
      <c r="E129" s="90"/>
      <c r="F129" s="90"/>
    </row>
    <row r="130" spans="1:6" s="85" customFormat="1" ht="15.75" x14ac:dyDescent="0.25">
      <c r="A130" s="90"/>
      <c r="E130" s="90"/>
      <c r="F130" s="90"/>
    </row>
    <row r="131" spans="1:6" s="85" customFormat="1" ht="15.75" x14ac:dyDescent="0.25">
      <c r="A131" s="90"/>
      <c r="E131" s="90"/>
      <c r="F131" s="90"/>
    </row>
    <row r="132" spans="1:6" s="85" customFormat="1" ht="15.75" x14ac:dyDescent="0.25">
      <c r="A132" s="90"/>
      <c r="E132" s="90"/>
      <c r="F132" s="90"/>
    </row>
    <row r="133" spans="1:6" s="85" customFormat="1" ht="15.75" x14ac:dyDescent="0.25">
      <c r="A133" s="90"/>
      <c r="E133" s="90"/>
      <c r="F133" s="90"/>
    </row>
    <row r="134" spans="1:6" s="85" customFormat="1" ht="15.75" x14ac:dyDescent="0.25">
      <c r="A134" s="90"/>
      <c r="E134" s="90"/>
      <c r="F134" s="90"/>
    </row>
    <row r="135" spans="1:6" s="85" customFormat="1" ht="15.75" x14ac:dyDescent="0.25">
      <c r="A135" s="90"/>
      <c r="E135" s="90"/>
      <c r="F135" s="90"/>
    </row>
    <row r="136" spans="1:6" s="85" customFormat="1" ht="15.75" x14ac:dyDescent="0.25">
      <c r="A136" s="90"/>
      <c r="E136" s="90"/>
      <c r="F136" s="90"/>
    </row>
    <row r="137" spans="1:6" s="85" customFormat="1" ht="15.75" x14ac:dyDescent="0.25">
      <c r="A137" s="90"/>
      <c r="E137" s="90"/>
      <c r="F137" s="90"/>
    </row>
    <row r="138" spans="1:6" s="85" customFormat="1" ht="15.75" x14ac:dyDescent="0.25">
      <c r="A138" s="90"/>
      <c r="E138" s="90"/>
      <c r="F138" s="90"/>
    </row>
    <row r="139" spans="1:6" s="85" customFormat="1" ht="15.75" x14ac:dyDescent="0.25">
      <c r="A139" s="90"/>
      <c r="E139" s="90"/>
      <c r="F139" s="90"/>
    </row>
    <row r="140" spans="1:6" s="85" customFormat="1" ht="15.75" x14ac:dyDescent="0.25">
      <c r="A140" s="90"/>
      <c r="E140" s="90"/>
      <c r="F140" s="90"/>
    </row>
    <row r="141" spans="1:6" s="85" customFormat="1" ht="15.75" x14ac:dyDescent="0.25">
      <c r="A141" s="90"/>
      <c r="E141" s="90"/>
      <c r="F141" s="90"/>
    </row>
    <row r="142" spans="1:6" s="85" customFormat="1" ht="15.75" x14ac:dyDescent="0.25">
      <c r="A142" s="90"/>
      <c r="E142" s="90"/>
      <c r="F142" s="90"/>
    </row>
    <row r="143" spans="1:6" s="85" customFormat="1" ht="15.75" x14ac:dyDescent="0.25">
      <c r="A143" s="90"/>
      <c r="E143" s="90"/>
      <c r="F143" s="90"/>
    </row>
    <row r="144" spans="1:6" s="85" customFormat="1" ht="15.75" x14ac:dyDescent="0.25">
      <c r="A144" s="90"/>
      <c r="E144" s="90"/>
      <c r="F144" s="90"/>
    </row>
    <row r="145" spans="1:6" s="85" customFormat="1" ht="15.75" x14ac:dyDescent="0.25">
      <c r="A145" s="90"/>
      <c r="E145" s="90"/>
      <c r="F145" s="90"/>
    </row>
    <row r="146" spans="1:6" s="85" customFormat="1" ht="15.75" x14ac:dyDescent="0.25">
      <c r="A146" s="90"/>
      <c r="E146" s="90"/>
      <c r="F146" s="90"/>
    </row>
    <row r="147" spans="1:6" s="85" customFormat="1" ht="15.75" x14ac:dyDescent="0.25">
      <c r="A147" s="90"/>
      <c r="E147" s="90"/>
      <c r="F147" s="90"/>
    </row>
    <row r="148" spans="1:6" s="85" customFormat="1" ht="15.75" x14ac:dyDescent="0.25">
      <c r="A148" s="90"/>
      <c r="E148" s="90"/>
      <c r="F148" s="90"/>
    </row>
    <row r="149" spans="1:6" s="85" customFormat="1" ht="15.75" x14ac:dyDescent="0.25">
      <c r="A149" s="90"/>
      <c r="E149" s="90"/>
      <c r="F149" s="90"/>
    </row>
    <row r="150" spans="1:6" s="85" customFormat="1" ht="15.75" x14ac:dyDescent="0.25">
      <c r="A150" s="90"/>
      <c r="E150" s="90"/>
      <c r="F150" s="90"/>
    </row>
    <row r="151" spans="1:6" s="85" customFormat="1" ht="15.75" x14ac:dyDescent="0.25">
      <c r="A151" s="90"/>
      <c r="E151" s="90"/>
      <c r="F151" s="90"/>
    </row>
    <row r="152" spans="1:6" s="85" customFormat="1" ht="15.75" x14ac:dyDescent="0.25">
      <c r="A152" s="90"/>
      <c r="E152" s="90"/>
      <c r="F152" s="90"/>
    </row>
    <row r="153" spans="1:6" s="85" customFormat="1" ht="15.75" x14ac:dyDescent="0.25">
      <c r="A153" s="90"/>
      <c r="E153" s="90"/>
      <c r="F153" s="90"/>
    </row>
    <row r="154" spans="1:6" s="85" customFormat="1" ht="15.75" x14ac:dyDescent="0.25">
      <c r="A154" s="90"/>
      <c r="E154" s="90"/>
      <c r="F154" s="90"/>
    </row>
    <row r="155" spans="1:6" s="85" customFormat="1" ht="15.75" x14ac:dyDescent="0.25">
      <c r="A155" s="90"/>
      <c r="E155" s="90"/>
      <c r="F155" s="90"/>
    </row>
    <row r="156" spans="1:6" s="85" customFormat="1" ht="15.75" x14ac:dyDescent="0.25">
      <c r="A156" s="90"/>
      <c r="E156" s="90"/>
      <c r="F156" s="90"/>
    </row>
    <row r="157" spans="1:6" s="85" customFormat="1" ht="15.75" x14ac:dyDescent="0.25">
      <c r="A157" s="90"/>
      <c r="E157" s="90"/>
      <c r="F157" s="90"/>
    </row>
    <row r="158" spans="1:6" s="85" customFormat="1" ht="15.75" x14ac:dyDescent="0.25">
      <c r="A158" s="90"/>
      <c r="E158" s="90"/>
      <c r="F158" s="90"/>
    </row>
    <row r="159" spans="1:6" s="85" customFormat="1" ht="15.75" x14ac:dyDescent="0.25">
      <c r="A159" s="90"/>
      <c r="E159" s="90"/>
      <c r="F159" s="90"/>
    </row>
    <row r="160" spans="1:6" s="85" customFormat="1" ht="15.75" x14ac:dyDescent="0.25">
      <c r="A160" s="90"/>
      <c r="E160" s="90"/>
      <c r="F160" s="90"/>
    </row>
    <row r="161" spans="1:6" s="85" customFormat="1" ht="15.75" x14ac:dyDescent="0.25">
      <c r="A161" s="90"/>
      <c r="E161" s="90"/>
      <c r="F161" s="90"/>
    </row>
    <row r="162" spans="1:6" s="85" customFormat="1" ht="15.75" x14ac:dyDescent="0.25">
      <c r="A162" s="90"/>
      <c r="E162" s="90"/>
      <c r="F162" s="90"/>
    </row>
    <row r="163" spans="1:6" s="85" customFormat="1" ht="15.75" x14ac:dyDescent="0.25">
      <c r="A163" s="90"/>
      <c r="E163" s="90"/>
      <c r="F163" s="90"/>
    </row>
    <row r="164" spans="1:6" s="85" customFormat="1" ht="15.75" x14ac:dyDescent="0.25">
      <c r="A164" s="90"/>
      <c r="E164" s="90"/>
      <c r="F164" s="90"/>
    </row>
    <row r="165" spans="1:6" s="85" customFormat="1" ht="15.75" x14ac:dyDescent="0.25">
      <c r="A165" s="90"/>
      <c r="E165" s="90"/>
      <c r="F165" s="90"/>
    </row>
    <row r="166" spans="1:6" s="85" customFormat="1" ht="15.75" x14ac:dyDescent="0.25">
      <c r="A166" s="90"/>
      <c r="E166" s="90"/>
      <c r="F166" s="90"/>
    </row>
    <row r="167" spans="1:6" s="85" customFormat="1" ht="15.75" x14ac:dyDescent="0.25">
      <c r="A167" s="90"/>
      <c r="E167" s="90"/>
      <c r="F167" s="90"/>
    </row>
    <row r="168" spans="1:6" s="85" customFormat="1" ht="15.75" x14ac:dyDescent="0.25">
      <c r="A168" s="90"/>
      <c r="E168" s="90"/>
      <c r="F168" s="90"/>
    </row>
    <row r="169" spans="1:6" s="85" customFormat="1" ht="15.75" x14ac:dyDescent="0.25">
      <c r="A169" s="90"/>
      <c r="E169" s="90"/>
      <c r="F169" s="90"/>
    </row>
    <row r="170" spans="1:6" s="85" customFormat="1" ht="15.75" x14ac:dyDescent="0.25">
      <c r="A170" s="90"/>
      <c r="E170" s="90"/>
      <c r="F170" s="90"/>
    </row>
    <row r="171" spans="1:6" s="85" customFormat="1" ht="15.75" x14ac:dyDescent="0.25">
      <c r="A171" s="90"/>
      <c r="E171" s="90"/>
      <c r="F171" s="90"/>
    </row>
    <row r="172" spans="1:6" s="85" customFormat="1" ht="15.75" x14ac:dyDescent="0.25">
      <c r="A172" s="90"/>
      <c r="E172" s="90"/>
      <c r="F172" s="90"/>
    </row>
    <row r="173" spans="1:6" s="85" customFormat="1" ht="15.75" x14ac:dyDescent="0.25">
      <c r="A173" s="90"/>
      <c r="E173" s="90"/>
      <c r="F173" s="90"/>
    </row>
    <row r="174" spans="1:6" s="85" customFormat="1" ht="15.75" x14ac:dyDescent="0.25">
      <c r="A174" s="90"/>
      <c r="E174" s="90"/>
      <c r="F174" s="90"/>
    </row>
    <row r="175" spans="1:6" s="85" customFormat="1" ht="15.75" x14ac:dyDescent="0.25">
      <c r="A175" s="90"/>
      <c r="E175" s="90"/>
      <c r="F175" s="90"/>
    </row>
    <row r="176" spans="1:6" s="85" customFormat="1" ht="15.75" x14ac:dyDescent="0.25">
      <c r="A176" s="90"/>
      <c r="E176" s="90"/>
      <c r="F176" s="90"/>
    </row>
    <row r="177" spans="1:6" s="85" customFormat="1" ht="15.75" x14ac:dyDescent="0.25">
      <c r="A177" s="90"/>
      <c r="E177" s="90"/>
      <c r="F177" s="90"/>
    </row>
    <row r="178" spans="1:6" s="85" customFormat="1" ht="15.75" x14ac:dyDescent="0.25">
      <c r="A178" s="90"/>
      <c r="E178" s="90"/>
      <c r="F178" s="90"/>
    </row>
    <row r="179" spans="1:6" s="85" customFormat="1" ht="15.75" x14ac:dyDescent="0.25">
      <c r="A179" s="90"/>
      <c r="E179" s="90"/>
      <c r="F179" s="90"/>
    </row>
    <row r="180" spans="1:6" s="85" customFormat="1" ht="15.75" x14ac:dyDescent="0.25">
      <c r="A180" s="90"/>
      <c r="E180" s="90"/>
      <c r="F180" s="90"/>
    </row>
    <row r="181" spans="1:6" s="85" customFormat="1" ht="15.75" x14ac:dyDescent="0.25">
      <c r="A181" s="90"/>
      <c r="E181" s="90"/>
      <c r="F181" s="90"/>
    </row>
    <row r="182" spans="1:6" s="85" customFormat="1" ht="15.75" x14ac:dyDescent="0.25">
      <c r="A182" s="90"/>
      <c r="E182" s="90"/>
      <c r="F182" s="90"/>
    </row>
    <row r="183" spans="1:6" s="85" customFormat="1" ht="15.75" x14ac:dyDescent="0.25">
      <c r="A183" s="90"/>
      <c r="E183" s="90"/>
      <c r="F183" s="90"/>
    </row>
    <row r="184" spans="1:6" s="85" customFormat="1" ht="15.75" x14ac:dyDescent="0.25">
      <c r="A184" s="90"/>
      <c r="E184" s="90"/>
      <c r="F184" s="90"/>
    </row>
    <row r="185" spans="1:6" s="85" customFormat="1" ht="15.75" x14ac:dyDescent="0.25">
      <c r="A185" s="90"/>
      <c r="E185" s="90"/>
      <c r="F185" s="90"/>
    </row>
    <row r="186" spans="1:6" s="85" customFormat="1" ht="15.75" x14ac:dyDescent="0.25">
      <c r="A186" s="90"/>
      <c r="E186" s="90"/>
      <c r="F186" s="90"/>
    </row>
    <row r="187" spans="1:6" s="85" customFormat="1" ht="15.75" x14ac:dyDescent="0.25">
      <c r="A187" s="90"/>
      <c r="E187" s="90"/>
      <c r="F187" s="90"/>
    </row>
    <row r="188" spans="1:6" s="85" customFormat="1" ht="15.75" x14ac:dyDescent="0.25">
      <c r="A188" s="90"/>
      <c r="E188" s="90"/>
      <c r="F188" s="90"/>
    </row>
    <row r="189" spans="1:6" s="85" customFormat="1" ht="15.75" x14ac:dyDescent="0.25">
      <c r="A189" s="90"/>
      <c r="E189" s="90"/>
      <c r="F189" s="90"/>
    </row>
    <row r="190" spans="1:6" s="85" customFormat="1" ht="15.75" x14ac:dyDescent="0.25">
      <c r="A190" s="90"/>
      <c r="E190" s="90"/>
      <c r="F190" s="90"/>
    </row>
    <row r="191" spans="1:6" s="85" customFormat="1" ht="15.75" x14ac:dyDescent="0.25">
      <c r="A191" s="90"/>
      <c r="E191" s="90"/>
      <c r="F191" s="90"/>
    </row>
    <row r="192" spans="1:6" s="85" customFormat="1" ht="15.75" x14ac:dyDescent="0.25">
      <c r="A192" s="90"/>
      <c r="E192" s="90"/>
      <c r="F192" s="90"/>
    </row>
    <row r="193" spans="1:6" s="85" customFormat="1" ht="15.75" x14ac:dyDescent="0.25">
      <c r="A193" s="90"/>
      <c r="E193" s="90"/>
      <c r="F193" s="90"/>
    </row>
    <row r="194" spans="1:6" s="85" customFormat="1" ht="15.75" x14ac:dyDescent="0.25">
      <c r="A194" s="90"/>
      <c r="E194" s="90"/>
      <c r="F194" s="90"/>
    </row>
    <row r="195" spans="1:6" s="85" customFormat="1" ht="15.75" x14ac:dyDescent="0.25">
      <c r="A195" s="90"/>
      <c r="E195" s="90"/>
      <c r="F195" s="90"/>
    </row>
    <row r="196" spans="1:6" s="85" customFormat="1" ht="15.75" x14ac:dyDescent="0.25">
      <c r="A196" s="90"/>
      <c r="E196" s="90"/>
      <c r="F196" s="90"/>
    </row>
    <row r="197" spans="1:6" s="85" customFormat="1" ht="15.75" x14ac:dyDescent="0.25">
      <c r="A197" s="90"/>
      <c r="E197" s="90"/>
      <c r="F197" s="90"/>
    </row>
    <row r="198" spans="1:6" s="85" customFormat="1" ht="15.75" x14ac:dyDescent="0.25">
      <c r="A198" s="90"/>
      <c r="E198" s="90"/>
      <c r="F198" s="90"/>
    </row>
    <row r="199" spans="1:6" s="85" customFormat="1" ht="15.75" x14ac:dyDescent="0.25">
      <c r="A199" s="90"/>
      <c r="E199" s="90"/>
      <c r="F199" s="90"/>
    </row>
    <row r="200" spans="1:6" s="85" customFormat="1" ht="15.75" x14ac:dyDescent="0.25">
      <c r="A200" s="90"/>
      <c r="E200" s="90"/>
      <c r="F200" s="90"/>
    </row>
    <row r="201" spans="1:6" s="85" customFormat="1" ht="15.75" x14ac:dyDescent="0.25">
      <c r="A201" s="90"/>
      <c r="E201" s="90"/>
      <c r="F201" s="90"/>
    </row>
    <row r="202" spans="1:6" s="85" customFormat="1" ht="15.75" x14ac:dyDescent="0.25">
      <c r="A202" s="90"/>
      <c r="E202" s="90"/>
      <c r="F202" s="90"/>
    </row>
    <row r="203" spans="1:6" s="85" customFormat="1" ht="15.75" x14ac:dyDescent="0.25">
      <c r="A203" s="90"/>
      <c r="E203" s="90"/>
      <c r="F203" s="90"/>
    </row>
    <row r="204" spans="1:6" s="85" customFormat="1" ht="15.75" x14ac:dyDescent="0.25">
      <c r="A204" s="90"/>
      <c r="E204" s="90"/>
      <c r="F204" s="90"/>
    </row>
    <row r="205" spans="1:6" s="85" customFormat="1" ht="15.75" x14ac:dyDescent="0.25">
      <c r="A205" s="90"/>
      <c r="E205" s="90"/>
      <c r="F205" s="90"/>
    </row>
    <row r="206" spans="1:6" s="85" customFormat="1" ht="15.75" x14ac:dyDescent="0.25">
      <c r="A206" s="90"/>
      <c r="E206" s="90"/>
      <c r="F206" s="90"/>
    </row>
    <row r="207" spans="1:6" s="85" customFormat="1" ht="15.75" x14ac:dyDescent="0.25">
      <c r="A207" s="90"/>
      <c r="E207" s="90"/>
      <c r="F207" s="90"/>
    </row>
    <row r="208" spans="1:6" s="85" customFormat="1" ht="15.75" x14ac:dyDescent="0.25">
      <c r="A208" s="90"/>
      <c r="E208" s="90"/>
      <c r="F208" s="90"/>
    </row>
    <row r="209" spans="1:6" s="85" customFormat="1" ht="15.75" x14ac:dyDescent="0.25">
      <c r="A209" s="90"/>
      <c r="E209" s="90"/>
      <c r="F209" s="90"/>
    </row>
    <row r="210" spans="1:6" s="85" customFormat="1" ht="15.75" x14ac:dyDescent="0.25">
      <c r="A210" s="90"/>
      <c r="E210" s="90"/>
      <c r="F210" s="90"/>
    </row>
    <row r="211" spans="1:6" s="85" customFormat="1" ht="15.75" x14ac:dyDescent="0.25">
      <c r="A211" s="90"/>
      <c r="E211" s="90"/>
      <c r="F211" s="90"/>
    </row>
    <row r="212" spans="1:6" s="85" customFormat="1" ht="15.75" x14ac:dyDescent="0.25">
      <c r="A212" s="90"/>
      <c r="E212" s="90"/>
      <c r="F212" s="90"/>
    </row>
    <row r="213" spans="1:6" s="85" customFormat="1" ht="15.75" x14ac:dyDescent="0.25">
      <c r="A213" s="90"/>
      <c r="E213" s="90"/>
      <c r="F213" s="90"/>
    </row>
    <row r="214" spans="1:6" s="85" customFormat="1" ht="15.75" x14ac:dyDescent="0.25">
      <c r="A214" s="90"/>
      <c r="E214" s="90"/>
      <c r="F214" s="90"/>
    </row>
    <row r="215" spans="1:6" s="85" customFormat="1" ht="15.75" x14ac:dyDescent="0.25">
      <c r="A215" s="90"/>
      <c r="E215" s="90"/>
      <c r="F215" s="90"/>
    </row>
    <row r="216" spans="1:6" s="85" customFormat="1" ht="15.75" x14ac:dyDescent="0.25">
      <c r="A216" s="90"/>
      <c r="E216" s="90"/>
      <c r="F216" s="90"/>
    </row>
    <row r="217" spans="1:6" s="85" customFormat="1" ht="15.75" x14ac:dyDescent="0.25">
      <c r="A217" s="90"/>
      <c r="E217" s="90"/>
      <c r="F217" s="90"/>
    </row>
    <row r="218" spans="1:6" s="85" customFormat="1" ht="15.75" x14ac:dyDescent="0.25">
      <c r="A218" s="90"/>
      <c r="E218" s="90"/>
      <c r="F218" s="90"/>
    </row>
    <row r="219" spans="1:6" s="85" customFormat="1" ht="15.75" x14ac:dyDescent="0.25">
      <c r="A219" s="90"/>
      <c r="E219" s="90"/>
      <c r="F219" s="90"/>
    </row>
    <row r="220" spans="1:6" s="85" customFormat="1" ht="15.75" x14ac:dyDescent="0.25">
      <c r="A220" s="90"/>
      <c r="E220" s="90"/>
      <c r="F220" s="90"/>
    </row>
    <row r="221" spans="1:6" s="85" customFormat="1" ht="15.75" x14ac:dyDescent="0.25">
      <c r="A221" s="90"/>
      <c r="E221" s="90"/>
      <c r="F221" s="90"/>
    </row>
    <row r="222" spans="1:6" s="85" customFormat="1" ht="15.75" x14ac:dyDescent="0.25">
      <c r="A222" s="90"/>
      <c r="E222" s="90"/>
      <c r="F222" s="90"/>
    </row>
    <row r="223" spans="1:6" s="85" customFormat="1" ht="15.75" x14ac:dyDescent="0.25">
      <c r="A223" s="90"/>
      <c r="E223" s="90"/>
      <c r="F223" s="90"/>
    </row>
    <row r="224" spans="1:6" s="85" customFormat="1" ht="15.75" x14ac:dyDescent="0.25">
      <c r="A224" s="90"/>
      <c r="E224" s="90"/>
      <c r="F224" s="90"/>
    </row>
    <row r="225" spans="1:6" s="85" customFormat="1" ht="15.75" x14ac:dyDescent="0.25">
      <c r="A225" s="90"/>
      <c r="E225" s="90"/>
      <c r="F225" s="90"/>
    </row>
    <row r="226" spans="1:6" s="85" customFormat="1" ht="15.75" x14ac:dyDescent="0.25">
      <c r="A226" s="90"/>
      <c r="E226" s="90"/>
      <c r="F226" s="90"/>
    </row>
    <row r="227" spans="1:6" s="85" customFormat="1" ht="15.75" x14ac:dyDescent="0.25">
      <c r="A227" s="90"/>
      <c r="E227" s="90"/>
      <c r="F227" s="90"/>
    </row>
    <row r="228" spans="1:6" s="85" customFormat="1" ht="15.75" x14ac:dyDescent="0.25">
      <c r="A228" s="90"/>
      <c r="E228" s="90"/>
      <c r="F228" s="90"/>
    </row>
    <row r="229" spans="1:6" s="85" customFormat="1" ht="15.75" x14ac:dyDescent="0.25">
      <c r="A229" s="90"/>
      <c r="E229" s="90"/>
      <c r="F229" s="90"/>
    </row>
    <row r="230" spans="1:6" s="85" customFormat="1" ht="15.75" x14ac:dyDescent="0.25">
      <c r="A230" s="90"/>
      <c r="E230" s="90"/>
      <c r="F230" s="90"/>
    </row>
    <row r="231" spans="1:6" s="85" customFormat="1" ht="15.75" x14ac:dyDescent="0.25">
      <c r="A231" s="90"/>
      <c r="E231" s="90"/>
      <c r="F231" s="90"/>
    </row>
    <row r="232" spans="1:6" s="85" customFormat="1" ht="15.75" x14ac:dyDescent="0.25">
      <c r="A232" s="90"/>
      <c r="E232" s="90"/>
      <c r="F232" s="90"/>
    </row>
    <row r="233" spans="1:6" s="85" customFormat="1" ht="15.75" x14ac:dyDescent="0.25">
      <c r="A233" s="90"/>
      <c r="E233" s="90"/>
      <c r="F233" s="90"/>
    </row>
    <row r="234" spans="1:6" s="85" customFormat="1" ht="15.75" x14ac:dyDescent="0.25">
      <c r="A234" s="90"/>
      <c r="E234" s="90"/>
      <c r="F234" s="90"/>
    </row>
    <row r="235" spans="1:6" s="85" customFormat="1" ht="15.75" x14ac:dyDescent="0.25">
      <c r="A235" s="90"/>
      <c r="E235" s="90"/>
      <c r="F235" s="90"/>
    </row>
    <row r="236" spans="1:6" s="85" customFormat="1" ht="15.75" x14ac:dyDescent="0.25">
      <c r="A236" s="90"/>
      <c r="E236" s="90"/>
      <c r="F236" s="90"/>
    </row>
    <row r="237" spans="1:6" s="85" customFormat="1" ht="15.75" x14ac:dyDescent="0.25">
      <c r="A237" s="90"/>
      <c r="E237" s="90"/>
      <c r="F237" s="90"/>
    </row>
    <row r="238" spans="1:6" s="85" customFormat="1" ht="15.75" x14ac:dyDescent="0.25">
      <c r="A238" s="90"/>
      <c r="E238" s="90"/>
      <c r="F238" s="90"/>
    </row>
    <row r="239" spans="1:6" s="85" customFormat="1" ht="15.75" x14ac:dyDescent="0.25">
      <c r="A239" s="90"/>
      <c r="E239" s="90"/>
      <c r="F239" s="90"/>
    </row>
    <row r="240" spans="1:6" s="85" customFormat="1" ht="15.75" x14ac:dyDescent="0.25">
      <c r="A240" s="90"/>
      <c r="E240" s="90"/>
      <c r="F240" s="90"/>
    </row>
    <row r="241" spans="1:6" s="85" customFormat="1" ht="15.75" x14ac:dyDescent="0.25">
      <c r="A241" s="90"/>
      <c r="E241" s="90"/>
      <c r="F241" s="90"/>
    </row>
    <row r="242" spans="1:6" s="85" customFormat="1" ht="15.75" x14ac:dyDescent="0.25">
      <c r="A242" s="90"/>
      <c r="E242" s="90"/>
      <c r="F242" s="90"/>
    </row>
    <row r="243" spans="1:6" s="85" customFormat="1" ht="15.75" x14ac:dyDescent="0.25">
      <c r="A243" s="90"/>
      <c r="E243" s="90"/>
      <c r="F243" s="90"/>
    </row>
    <row r="244" spans="1:6" s="85" customFormat="1" ht="15.75" x14ac:dyDescent="0.25">
      <c r="A244" s="90"/>
      <c r="E244" s="90"/>
      <c r="F244" s="90"/>
    </row>
    <row r="245" spans="1:6" s="85" customFormat="1" ht="15.75" x14ac:dyDescent="0.25">
      <c r="A245" s="90"/>
      <c r="E245" s="90"/>
      <c r="F245" s="90"/>
    </row>
    <row r="246" spans="1:6" s="85" customFormat="1" ht="15.75" x14ac:dyDescent="0.25">
      <c r="A246" s="90"/>
      <c r="E246" s="90"/>
      <c r="F246" s="90"/>
    </row>
    <row r="247" spans="1:6" s="85" customFormat="1" ht="15.75" x14ac:dyDescent="0.25">
      <c r="A247" s="90"/>
      <c r="E247" s="90"/>
      <c r="F247" s="90"/>
    </row>
    <row r="248" spans="1:6" s="85" customFormat="1" ht="15.75" x14ac:dyDescent="0.25">
      <c r="A248" s="90"/>
      <c r="E248" s="90"/>
      <c r="F248" s="90"/>
    </row>
    <row r="249" spans="1:6" s="85" customFormat="1" ht="15.75" x14ac:dyDescent="0.25">
      <c r="A249" s="90"/>
      <c r="E249" s="90"/>
      <c r="F249" s="90"/>
    </row>
    <row r="250" spans="1:6" s="85" customFormat="1" ht="15.75" x14ac:dyDescent="0.25">
      <c r="A250" s="90"/>
      <c r="E250" s="90"/>
      <c r="F250" s="90"/>
    </row>
    <row r="251" spans="1:6" s="85" customFormat="1" ht="15.75" x14ac:dyDescent="0.25">
      <c r="A251" s="90"/>
      <c r="E251" s="90"/>
      <c r="F251" s="90"/>
    </row>
    <row r="252" spans="1:6" s="85" customFormat="1" ht="15.75" x14ac:dyDescent="0.25">
      <c r="A252" s="90"/>
      <c r="E252" s="90"/>
      <c r="F252" s="90"/>
    </row>
    <row r="253" spans="1:6" s="85" customFormat="1" ht="15.75" x14ac:dyDescent="0.25">
      <c r="A253" s="90"/>
      <c r="E253" s="90"/>
      <c r="F253" s="90"/>
    </row>
    <row r="254" spans="1:6" s="85" customFormat="1" ht="15.75" x14ac:dyDescent="0.25">
      <c r="A254" s="90"/>
      <c r="E254" s="90"/>
      <c r="F254" s="90"/>
    </row>
    <row r="255" spans="1:6" s="85" customFormat="1" ht="15.75" x14ac:dyDescent="0.25">
      <c r="A255" s="90"/>
      <c r="E255" s="90"/>
      <c r="F255" s="90"/>
    </row>
    <row r="256" spans="1:6" s="85" customFormat="1" ht="15.75" x14ac:dyDescent="0.25">
      <c r="A256" s="90"/>
      <c r="E256" s="90"/>
      <c r="F256" s="90"/>
    </row>
    <row r="257" spans="1:6" s="85" customFormat="1" ht="15.75" x14ac:dyDescent="0.25">
      <c r="A257" s="90"/>
      <c r="E257" s="90"/>
      <c r="F257" s="90"/>
    </row>
    <row r="258" spans="1:6" s="85" customFormat="1" ht="15.75" x14ac:dyDescent="0.25">
      <c r="A258" s="90"/>
      <c r="E258" s="90"/>
      <c r="F258" s="90"/>
    </row>
    <row r="259" spans="1:6" s="85" customFormat="1" ht="15.75" x14ac:dyDescent="0.25">
      <c r="A259" s="90"/>
      <c r="E259" s="90"/>
      <c r="F259" s="90"/>
    </row>
    <row r="260" spans="1:6" s="85" customFormat="1" ht="15.75" x14ac:dyDescent="0.25">
      <c r="A260" s="90"/>
      <c r="E260" s="90"/>
      <c r="F260" s="90"/>
    </row>
    <row r="261" spans="1:6" s="85" customFormat="1" ht="15.75" x14ac:dyDescent="0.25">
      <c r="A261" s="90"/>
      <c r="E261" s="90"/>
      <c r="F261" s="90"/>
    </row>
    <row r="262" spans="1:6" s="85" customFormat="1" ht="15.75" x14ac:dyDescent="0.25">
      <c r="A262" s="90"/>
      <c r="E262" s="90"/>
      <c r="F262" s="90"/>
    </row>
    <row r="263" spans="1:6" s="85" customFormat="1" ht="15.75" x14ac:dyDescent="0.25">
      <c r="A263" s="90"/>
      <c r="E263" s="90"/>
      <c r="F263" s="90"/>
    </row>
    <row r="264" spans="1:6" s="85" customFormat="1" ht="15.75" x14ac:dyDescent="0.25">
      <c r="A264" s="90"/>
      <c r="E264" s="90"/>
      <c r="F264" s="90"/>
    </row>
    <row r="265" spans="1:6" s="85" customFormat="1" ht="15.75" x14ac:dyDescent="0.25">
      <c r="A265" s="90"/>
      <c r="E265" s="90"/>
      <c r="F265" s="90"/>
    </row>
    <row r="266" spans="1:6" s="85" customFormat="1" ht="15.75" x14ac:dyDescent="0.25">
      <c r="A266" s="90"/>
      <c r="E266" s="90"/>
      <c r="F266" s="90"/>
    </row>
    <row r="267" spans="1:6" s="85" customFormat="1" ht="15.75" x14ac:dyDescent="0.25">
      <c r="A267" s="90"/>
      <c r="E267" s="90"/>
      <c r="F267" s="90"/>
    </row>
    <row r="268" spans="1:6" s="85" customFormat="1" ht="15.75" x14ac:dyDescent="0.25">
      <c r="A268" s="90"/>
      <c r="E268" s="90"/>
      <c r="F268" s="90"/>
    </row>
    <row r="269" spans="1:6" s="85" customFormat="1" ht="15.75" x14ac:dyDescent="0.25">
      <c r="A269" s="90"/>
      <c r="E269" s="90"/>
      <c r="F269" s="90"/>
    </row>
    <row r="270" spans="1:6" s="85" customFormat="1" ht="15.75" x14ac:dyDescent="0.25">
      <c r="A270" s="90"/>
      <c r="E270" s="90"/>
      <c r="F270" s="90"/>
    </row>
    <row r="271" spans="1:6" s="85" customFormat="1" ht="15.75" x14ac:dyDescent="0.25">
      <c r="A271" s="90"/>
      <c r="E271" s="90"/>
      <c r="F271" s="90"/>
    </row>
    <row r="272" spans="1:6" s="85" customFormat="1" ht="15.75" x14ac:dyDescent="0.25">
      <c r="A272" s="90"/>
      <c r="E272" s="90"/>
      <c r="F272" s="90"/>
    </row>
    <row r="273" spans="1:6" s="85" customFormat="1" ht="15.75" x14ac:dyDescent="0.25">
      <c r="A273" s="90"/>
      <c r="E273" s="90"/>
      <c r="F273" s="90"/>
    </row>
    <row r="274" spans="1:6" s="85" customFormat="1" ht="15.75" x14ac:dyDescent="0.25">
      <c r="A274" s="90"/>
      <c r="E274" s="90"/>
      <c r="F274" s="90"/>
    </row>
    <row r="275" spans="1:6" s="85" customFormat="1" ht="15.75" x14ac:dyDescent="0.25">
      <c r="A275" s="90"/>
      <c r="E275" s="90"/>
      <c r="F275" s="90"/>
    </row>
    <row r="276" spans="1:6" s="85" customFormat="1" ht="15.75" x14ac:dyDescent="0.25">
      <c r="A276" s="90"/>
      <c r="E276" s="90"/>
      <c r="F276" s="90"/>
    </row>
    <row r="277" spans="1:6" s="85" customFormat="1" ht="15.75" x14ac:dyDescent="0.25">
      <c r="A277" s="90"/>
      <c r="E277" s="90"/>
      <c r="F277" s="90"/>
    </row>
    <row r="278" spans="1:6" s="85" customFormat="1" ht="15.75" x14ac:dyDescent="0.25">
      <c r="A278" s="90"/>
      <c r="E278" s="90"/>
      <c r="F278" s="90"/>
    </row>
    <row r="279" spans="1:6" s="85" customFormat="1" ht="15.75" x14ac:dyDescent="0.25">
      <c r="A279" s="90"/>
      <c r="E279" s="90"/>
      <c r="F279" s="90"/>
    </row>
    <row r="280" spans="1:6" s="85" customFormat="1" ht="15.75" x14ac:dyDescent="0.25">
      <c r="A280" s="90"/>
      <c r="E280" s="90"/>
      <c r="F280" s="90"/>
    </row>
    <row r="281" spans="1:6" s="85" customFormat="1" ht="15.75" x14ac:dyDescent="0.25">
      <c r="A281" s="90"/>
      <c r="E281" s="90"/>
      <c r="F281" s="90"/>
    </row>
    <row r="282" spans="1:6" s="85" customFormat="1" ht="15.75" x14ac:dyDescent="0.25">
      <c r="A282" s="90"/>
      <c r="E282" s="90"/>
      <c r="F282" s="90"/>
    </row>
    <row r="283" spans="1:6" s="85" customFormat="1" ht="15.75" x14ac:dyDescent="0.25">
      <c r="A283" s="90"/>
      <c r="E283" s="90"/>
      <c r="F283" s="90"/>
    </row>
    <row r="284" spans="1:6" s="85" customFormat="1" ht="15.75" x14ac:dyDescent="0.25">
      <c r="A284" s="90"/>
      <c r="E284" s="90"/>
      <c r="F284" s="90"/>
    </row>
    <row r="285" spans="1:6" s="85" customFormat="1" ht="15.75" x14ac:dyDescent="0.25">
      <c r="A285" s="90"/>
      <c r="E285" s="90"/>
      <c r="F285" s="90"/>
    </row>
    <row r="286" spans="1:6" s="85" customFormat="1" ht="15.75" x14ac:dyDescent="0.25">
      <c r="A286" s="90"/>
      <c r="E286" s="90"/>
      <c r="F286" s="90"/>
    </row>
    <row r="287" spans="1:6" s="85" customFormat="1" ht="15.75" x14ac:dyDescent="0.25">
      <c r="A287" s="90"/>
      <c r="E287" s="90"/>
      <c r="F287" s="90"/>
    </row>
    <row r="288" spans="1:6" s="85" customFormat="1" ht="15.75" x14ac:dyDescent="0.25">
      <c r="A288" s="90"/>
      <c r="E288" s="90"/>
      <c r="F288" s="90"/>
    </row>
    <row r="289" spans="1:6" s="85" customFormat="1" ht="15.75" x14ac:dyDescent="0.25">
      <c r="A289" s="90"/>
      <c r="E289" s="90"/>
      <c r="F289" s="90"/>
    </row>
    <row r="290" spans="1:6" s="85" customFormat="1" ht="15.75" x14ac:dyDescent="0.25">
      <c r="A290" s="90"/>
      <c r="E290" s="90"/>
      <c r="F290" s="90"/>
    </row>
    <row r="291" spans="1:6" s="85" customFormat="1" ht="15.75" x14ac:dyDescent="0.25">
      <c r="A291" s="90"/>
      <c r="E291" s="90"/>
      <c r="F291" s="90"/>
    </row>
    <row r="292" spans="1:6" s="85" customFormat="1" ht="15.75" x14ac:dyDescent="0.25">
      <c r="A292" s="90"/>
      <c r="E292" s="90"/>
      <c r="F292" s="90"/>
    </row>
    <row r="293" spans="1:6" s="85" customFormat="1" ht="15.75" x14ac:dyDescent="0.25">
      <c r="A293" s="90"/>
      <c r="E293" s="90"/>
      <c r="F293" s="90"/>
    </row>
    <row r="294" spans="1:6" s="85" customFormat="1" ht="15.75" x14ac:dyDescent="0.25">
      <c r="A294" s="90"/>
      <c r="E294" s="90"/>
      <c r="F294" s="90"/>
    </row>
    <row r="295" spans="1:6" s="85" customFormat="1" ht="15.75" x14ac:dyDescent="0.25">
      <c r="A295" s="90"/>
      <c r="E295" s="90"/>
      <c r="F295" s="90"/>
    </row>
    <row r="296" spans="1:6" s="85" customFormat="1" ht="15.75" x14ac:dyDescent="0.25">
      <c r="A296" s="90"/>
      <c r="E296" s="90"/>
      <c r="F296" s="90"/>
    </row>
    <row r="297" spans="1:6" s="85" customFormat="1" ht="15.75" x14ac:dyDescent="0.25">
      <c r="A297" s="90"/>
      <c r="E297" s="90"/>
      <c r="F297" s="90"/>
    </row>
    <row r="298" spans="1:6" s="85" customFormat="1" ht="15.75" x14ac:dyDescent="0.25">
      <c r="A298" s="90"/>
      <c r="E298" s="90"/>
      <c r="F298" s="90"/>
    </row>
    <row r="299" spans="1:6" s="85" customFormat="1" ht="15.75" x14ac:dyDescent="0.25">
      <c r="A299" s="90"/>
      <c r="E299" s="90"/>
      <c r="F299" s="90"/>
    </row>
    <row r="300" spans="1:6" s="85" customFormat="1" ht="15.75" x14ac:dyDescent="0.25">
      <c r="A300" s="90"/>
      <c r="E300" s="90"/>
      <c r="F300" s="90"/>
    </row>
    <row r="301" spans="1:6" s="85" customFormat="1" ht="15.75" x14ac:dyDescent="0.25">
      <c r="A301" s="90"/>
      <c r="E301" s="90"/>
      <c r="F301" s="90"/>
    </row>
    <row r="302" spans="1:6" s="85" customFormat="1" ht="15.75" x14ac:dyDescent="0.25">
      <c r="A302" s="90"/>
      <c r="E302" s="90"/>
      <c r="F302" s="90"/>
    </row>
    <row r="303" spans="1:6" s="85" customFormat="1" ht="15.75" x14ac:dyDescent="0.25">
      <c r="A303" s="90"/>
      <c r="E303" s="90"/>
      <c r="F303" s="90"/>
    </row>
    <row r="304" spans="1:6" s="85" customFormat="1" ht="15.75" x14ac:dyDescent="0.25">
      <c r="A304" s="90"/>
      <c r="E304" s="90"/>
      <c r="F304" s="90"/>
    </row>
    <row r="305" spans="1:6" s="85" customFormat="1" ht="15.75" x14ac:dyDescent="0.25">
      <c r="A305" s="90"/>
      <c r="E305" s="90"/>
      <c r="F305" s="90"/>
    </row>
    <row r="306" spans="1:6" s="85" customFormat="1" ht="15.75" x14ac:dyDescent="0.25">
      <c r="A306" s="90"/>
      <c r="E306" s="90"/>
      <c r="F306" s="90"/>
    </row>
    <row r="307" spans="1:6" s="85" customFormat="1" ht="15.75" x14ac:dyDescent="0.25">
      <c r="A307" s="90"/>
      <c r="E307" s="90"/>
      <c r="F307" s="90"/>
    </row>
    <row r="308" spans="1:6" s="85" customFormat="1" ht="15.75" x14ac:dyDescent="0.25">
      <c r="A308" s="90"/>
      <c r="E308" s="90"/>
      <c r="F308" s="90"/>
    </row>
    <row r="309" spans="1:6" s="85" customFormat="1" ht="15.75" x14ac:dyDescent="0.25">
      <c r="A309" s="90"/>
      <c r="E309" s="90"/>
      <c r="F309" s="90"/>
    </row>
    <row r="310" spans="1:6" s="85" customFormat="1" ht="15.75" x14ac:dyDescent="0.25">
      <c r="A310" s="90"/>
      <c r="E310" s="90"/>
      <c r="F310" s="90"/>
    </row>
    <row r="311" spans="1:6" s="85" customFormat="1" ht="15.75" x14ac:dyDescent="0.25">
      <c r="A311" s="90"/>
      <c r="E311" s="90"/>
      <c r="F311" s="90"/>
    </row>
    <row r="312" spans="1:6" s="85" customFormat="1" ht="15.75" x14ac:dyDescent="0.25">
      <c r="A312" s="90"/>
      <c r="E312" s="90"/>
      <c r="F312" s="90"/>
    </row>
    <row r="313" spans="1:6" s="85" customFormat="1" ht="15.75" x14ac:dyDescent="0.25">
      <c r="A313" s="90"/>
      <c r="E313" s="90"/>
      <c r="F313" s="90"/>
    </row>
    <row r="314" spans="1:6" s="85" customFormat="1" ht="15.75" x14ac:dyDescent="0.25">
      <c r="A314" s="90"/>
      <c r="E314" s="90"/>
      <c r="F314" s="90"/>
    </row>
    <row r="315" spans="1:6" s="85" customFormat="1" ht="15.75" x14ac:dyDescent="0.25">
      <c r="A315" s="90"/>
      <c r="E315" s="90"/>
      <c r="F315" s="90"/>
    </row>
    <row r="316" spans="1:6" s="85" customFormat="1" ht="15.75" x14ac:dyDescent="0.25">
      <c r="A316" s="90"/>
      <c r="E316" s="90"/>
      <c r="F316" s="90"/>
    </row>
    <row r="317" spans="1:6" s="85" customFormat="1" ht="15.75" x14ac:dyDescent="0.25">
      <c r="A317" s="90"/>
      <c r="E317" s="90"/>
      <c r="F317" s="90"/>
    </row>
    <row r="318" spans="1:6" s="85" customFormat="1" ht="15.75" x14ac:dyDescent="0.25">
      <c r="A318" s="90"/>
      <c r="E318" s="90"/>
      <c r="F318" s="90"/>
    </row>
    <row r="319" spans="1:6" s="85" customFormat="1" ht="15.75" x14ac:dyDescent="0.25">
      <c r="A319" s="90"/>
      <c r="E319" s="90"/>
      <c r="F319" s="90"/>
    </row>
    <row r="320" spans="1:6" s="85" customFormat="1" ht="15.75" x14ac:dyDescent="0.25">
      <c r="A320" s="90"/>
      <c r="E320" s="90"/>
      <c r="F320" s="90"/>
    </row>
    <row r="321" spans="1:6" s="85" customFormat="1" ht="15.75" x14ac:dyDescent="0.25">
      <c r="A321" s="90"/>
      <c r="E321" s="90"/>
      <c r="F321" s="90"/>
    </row>
    <row r="322" spans="1:6" s="85" customFormat="1" ht="15.75" x14ac:dyDescent="0.25">
      <c r="A322" s="90"/>
      <c r="E322" s="90"/>
      <c r="F322" s="90"/>
    </row>
    <row r="323" spans="1:6" s="85" customFormat="1" ht="15.75" x14ac:dyDescent="0.25">
      <c r="A323" s="90"/>
      <c r="E323" s="90"/>
      <c r="F323" s="90"/>
    </row>
    <row r="324" spans="1:6" s="85" customFormat="1" ht="15.75" x14ac:dyDescent="0.25">
      <c r="A324" s="90"/>
      <c r="E324" s="90"/>
      <c r="F324" s="90"/>
    </row>
    <row r="325" spans="1:6" s="85" customFormat="1" ht="15.75" x14ac:dyDescent="0.25">
      <c r="A325" s="90"/>
      <c r="E325" s="90"/>
      <c r="F325" s="90"/>
    </row>
    <row r="326" spans="1:6" s="85" customFormat="1" ht="15.75" x14ac:dyDescent="0.25">
      <c r="A326" s="90"/>
      <c r="E326" s="90"/>
      <c r="F326" s="90"/>
    </row>
    <row r="327" spans="1:6" s="85" customFormat="1" ht="15.75" x14ac:dyDescent="0.25">
      <c r="A327" s="90"/>
      <c r="E327" s="90"/>
      <c r="F327" s="90"/>
    </row>
    <row r="328" spans="1:6" s="85" customFormat="1" ht="15.75" x14ac:dyDescent="0.25">
      <c r="A328" s="90"/>
      <c r="E328" s="90"/>
      <c r="F328" s="90"/>
    </row>
    <row r="329" spans="1:6" s="85" customFormat="1" ht="15.75" x14ac:dyDescent="0.25">
      <c r="A329" s="90"/>
      <c r="E329" s="90"/>
      <c r="F329" s="90"/>
    </row>
    <row r="330" spans="1:6" s="85" customFormat="1" ht="15.75" x14ac:dyDescent="0.25">
      <c r="A330" s="90"/>
      <c r="E330" s="90"/>
      <c r="F330" s="90"/>
    </row>
    <row r="331" spans="1:6" s="85" customFormat="1" ht="15.75" x14ac:dyDescent="0.25">
      <c r="A331" s="90"/>
      <c r="E331" s="90"/>
      <c r="F331" s="90"/>
    </row>
    <row r="332" spans="1:6" s="85" customFormat="1" ht="15.75" x14ac:dyDescent="0.25">
      <c r="A332" s="90"/>
      <c r="E332" s="90"/>
      <c r="F332" s="90"/>
    </row>
    <row r="333" spans="1:6" s="85" customFormat="1" ht="15.75" x14ac:dyDescent="0.25">
      <c r="A333" s="90"/>
      <c r="E333" s="90"/>
      <c r="F333" s="90"/>
    </row>
    <row r="334" spans="1:6" s="85" customFormat="1" ht="15.75" x14ac:dyDescent="0.25">
      <c r="A334" s="90"/>
      <c r="E334" s="90"/>
      <c r="F334" s="90"/>
    </row>
    <row r="335" spans="1:6" s="85" customFormat="1" ht="15.75" x14ac:dyDescent="0.25">
      <c r="A335" s="90"/>
      <c r="E335" s="90"/>
      <c r="F335" s="90"/>
    </row>
    <row r="336" spans="1:6" s="85" customFormat="1" ht="15.75" x14ac:dyDescent="0.25">
      <c r="A336" s="90"/>
      <c r="E336" s="90"/>
      <c r="F336" s="90"/>
    </row>
    <row r="337" spans="1:6" s="85" customFormat="1" ht="15.75" x14ac:dyDescent="0.25">
      <c r="A337" s="90"/>
      <c r="E337" s="90"/>
      <c r="F337" s="90"/>
    </row>
    <row r="338" spans="1:6" s="85" customFormat="1" ht="15.75" x14ac:dyDescent="0.25">
      <c r="A338" s="90"/>
      <c r="E338" s="90"/>
      <c r="F338" s="90"/>
    </row>
    <row r="339" spans="1:6" s="85" customFormat="1" ht="15.75" x14ac:dyDescent="0.25">
      <c r="A339" s="90"/>
      <c r="E339" s="90"/>
      <c r="F339" s="90"/>
    </row>
    <row r="340" spans="1:6" s="85" customFormat="1" ht="15.75" x14ac:dyDescent="0.25">
      <c r="A340" s="90"/>
      <c r="E340" s="90"/>
      <c r="F340" s="90"/>
    </row>
    <row r="341" spans="1:6" s="85" customFormat="1" ht="15.75" x14ac:dyDescent="0.25">
      <c r="A341" s="90"/>
      <c r="E341" s="90"/>
      <c r="F341" s="90"/>
    </row>
    <row r="342" spans="1:6" s="85" customFormat="1" ht="15.75" x14ac:dyDescent="0.25">
      <c r="A342" s="90"/>
      <c r="E342" s="90"/>
      <c r="F342" s="90"/>
    </row>
    <row r="343" spans="1:6" s="85" customFormat="1" ht="15.75" x14ac:dyDescent="0.25">
      <c r="A343" s="90"/>
      <c r="E343" s="90"/>
      <c r="F343" s="90"/>
    </row>
    <row r="344" spans="1:6" s="85" customFormat="1" ht="15.75" x14ac:dyDescent="0.25">
      <c r="A344" s="90"/>
      <c r="E344" s="90"/>
      <c r="F344" s="90"/>
    </row>
    <row r="345" spans="1:6" s="85" customFormat="1" ht="15.75" x14ac:dyDescent="0.25">
      <c r="A345" s="90"/>
      <c r="E345" s="90"/>
      <c r="F345" s="90"/>
    </row>
    <row r="346" spans="1:6" s="85" customFormat="1" ht="15.75" x14ac:dyDescent="0.25">
      <c r="A346" s="90"/>
      <c r="E346" s="90"/>
      <c r="F346" s="90"/>
    </row>
    <row r="347" spans="1:6" s="85" customFormat="1" ht="15.75" x14ac:dyDescent="0.25">
      <c r="A347" s="90"/>
      <c r="E347" s="90"/>
      <c r="F347" s="90"/>
    </row>
    <row r="348" spans="1:6" s="85" customFormat="1" ht="15.75" x14ac:dyDescent="0.25">
      <c r="A348" s="90"/>
      <c r="E348" s="90"/>
      <c r="F348" s="90"/>
    </row>
    <row r="349" spans="1:6" s="85" customFormat="1" ht="15.75" x14ac:dyDescent="0.25">
      <c r="A349" s="90"/>
      <c r="E349" s="90"/>
      <c r="F349" s="90"/>
    </row>
    <row r="350" spans="1:6" s="85" customFormat="1" ht="15.75" x14ac:dyDescent="0.25">
      <c r="A350" s="90"/>
      <c r="E350" s="90"/>
      <c r="F350" s="90"/>
    </row>
    <row r="351" spans="1:6" s="85" customFormat="1" ht="15.75" x14ac:dyDescent="0.25">
      <c r="A351" s="90"/>
      <c r="E351" s="90"/>
      <c r="F351" s="90"/>
    </row>
    <row r="352" spans="1:6" s="85" customFormat="1" ht="15.75" x14ac:dyDescent="0.25">
      <c r="A352" s="90"/>
      <c r="E352" s="90"/>
      <c r="F352" s="90"/>
    </row>
    <row r="353" spans="1:6" s="85" customFormat="1" ht="15.75" x14ac:dyDescent="0.25">
      <c r="A353" s="90"/>
      <c r="E353" s="90"/>
      <c r="F353" s="90"/>
    </row>
    <row r="354" spans="1:6" s="85" customFormat="1" ht="15.75" x14ac:dyDescent="0.25">
      <c r="A354" s="90"/>
      <c r="E354" s="90"/>
      <c r="F354" s="90"/>
    </row>
    <row r="355" spans="1:6" s="85" customFormat="1" ht="15.75" x14ac:dyDescent="0.25">
      <c r="A355" s="90"/>
      <c r="E355" s="90"/>
      <c r="F355" s="90"/>
    </row>
    <row r="356" spans="1:6" s="85" customFormat="1" ht="15.75" x14ac:dyDescent="0.25">
      <c r="A356" s="90"/>
      <c r="E356" s="90"/>
      <c r="F356" s="90"/>
    </row>
    <row r="357" spans="1:6" s="85" customFormat="1" ht="15.75" x14ac:dyDescent="0.25">
      <c r="A357" s="90"/>
      <c r="E357" s="90"/>
      <c r="F357" s="90"/>
    </row>
    <row r="358" spans="1:6" s="85" customFormat="1" ht="15.75" x14ac:dyDescent="0.25">
      <c r="A358" s="90"/>
      <c r="E358" s="90"/>
      <c r="F358" s="90"/>
    </row>
    <row r="359" spans="1:6" s="85" customFormat="1" ht="15.75" x14ac:dyDescent="0.25">
      <c r="A359" s="90"/>
      <c r="E359" s="90"/>
      <c r="F359" s="90"/>
    </row>
    <row r="360" spans="1:6" s="85" customFormat="1" ht="15.75" x14ac:dyDescent="0.25">
      <c r="A360" s="90"/>
      <c r="E360" s="90"/>
      <c r="F360" s="90"/>
    </row>
    <row r="361" spans="1:6" s="85" customFormat="1" ht="15.75" x14ac:dyDescent="0.25">
      <c r="A361" s="90"/>
      <c r="E361" s="90"/>
      <c r="F361" s="90"/>
    </row>
    <row r="362" spans="1:6" s="85" customFormat="1" ht="15.75" x14ac:dyDescent="0.25">
      <c r="A362" s="90"/>
      <c r="E362" s="90"/>
      <c r="F362" s="90"/>
    </row>
    <row r="363" spans="1:6" s="85" customFormat="1" ht="15.75" x14ac:dyDescent="0.25">
      <c r="A363" s="90"/>
      <c r="E363" s="90"/>
      <c r="F363" s="90"/>
    </row>
    <row r="364" spans="1:6" s="85" customFormat="1" ht="15.75" x14ac:dyDescent="0.25">
      <c r="A364" s="90"/>
      <c r="E364" s="90"/>
      <c r="F364" s="90"/>
    </row>
    <row r="365" spans="1:6" s="85" customFormat="1" ht="15.75" x14ac:dyDescent="0.25">
      <c r="A365" s="90"/>
      <c r="E365" s="90"/>
      <c r="F365" s="90"/>
    </row>
    <row r="366" spans="1:6" s="85" customFormat="1" ht="15.75" x14ac:dyDescent="0.25">
      <c r="A366" s="90"/>
      <c r="E366" s="90"/>
      <c r="F366" s="90"/>
    </row>
    <row r="367" spans="1:6" s="85" customFormat="1" ht="15.75" x14ac:dyDescent="0.25">
      <c r="A367" s="90"/>
      <c r="E367" s="90"/>
      <c r="F367" s="90"/>
    </row>
    <row r="368" spans="1:6" s="85" customFormat="1" ht="15.75" x14ac:dyDescent="0.25">
      <c r="A368" s="90"/>
      <c r="E368" s="90"/>
      <c r="F368" s="90"/>
    </row>
    <row r="369" spans="1:6" s="85" customFormat="1" ht="15.75" x14ac:dyDescent="0.25">
      <c r="A369" s="90"/>
      <c r="E369" s="90"/>
      <c r="F369" s="90"/>
    </row>
    <row r="370" spans="1:6" s="85" customFormat="1" ht="15.75" x14ac:dyDescent="0.25">
      <c r="A370" s="90"/>
      <c r="E370" s="90"/>
      <c r="F370" s="90"/>
    </row>
    <row r="371" spans="1:6" s="85" customFormat="1" ht="15.75" x14ac:dyDescent="0.25">
      <c r="A371" s="90"/>
      <c r="E371" s="90"/>
      <c r="F371" s="90"/>
    </row>
    <row r="372" spans="1:6" s="85" customFormat="1" ht="15.75" x14ac:dyDescent="0.25">
      <c r="A372" s="90"/>
      <c r="E372" s="90"/>
      <c r="F372" s="90"/>
    </row>
    <row r="373" spans="1:6" s="85" customFormat="1" ht="15.75" x14ac:dyDescent="0.25">
      <c r="A373" s="90"/>
      <c r="E373" s="90"/>
      <c r="F373" s="90"/>
    </row>
    <row r="374" spans="1:6" s="85" customFormat="1" ht="15.75" x14ac:dyDescent="0.25">
      <c r="A374" s="90"/>
      <c r="E374" s="90"/>
      <c r="F374" s="90"/>
    </row>
    <row r="375" spans="1:6" s="85" customFormat="1" ht="15.75" x14ac:dyDescent="0.25">
      <c r="A375" s="90"/>
      <c r="E375" s="90"/>
      <c r="F375" s="90"/>
    </row>
    <row r="376" spans="1:6" s="85" customFormat="1" ht="15.75" x14ac:dyDescent="0.25">
      <c r="A376" s="90"/>
      <c r="E376" s="90"/>
      <c r="F376" s="90"/>
    </row>
    <row r="377" spans="1:6" s="85" customFormat="1" ht="15.75" x14ac:dyDescent="0.25">
      <c r="A377" s="90"/>
      <c r="E377" s="90"/>
      <c r="F377" s="90"/>
    </row>
    <row r="378" spans="1:6" s="85" customFormat="1" ht="15.75" x14ac:dyDescent="0.25">
      <c r="A378" s="90"/>
      <c r="E378" s="90"/>
      <c r="F378" s="90"/>
    </row>
    <row r="379" spans="1:6" s="85" customFormat="1" ht="15.75" x14ac:dyDescent="0.25">
      <c r="A379" s="90"/>
      <c r="E379" s="90"/>
      <c r="F379" s="90"/>
    </row>
    <row r="380" spans="1:6" s="85" customFormat="1" ht="15.75" x14ac:dyDescent="0.25">
      <c r="A380" s="90"/>
      <c r="E380" s="90"/>
      <c r="F380" s="90"/>
    </row>
    <row r="381" spans="1:6" s="85" customFormat="1" ht="15.75" x14ac:dyDescent="0.25">
      <c r="A381" s="90"/>
      <c r="E381" s="90"/>
      <c r="F381" s="90"/>
    </row>
    <row r="382" spans="1:6" s="85" customFormat="1" ht="15.75" x14ac:dyDescent="0.25">
      <c r="A382" s="90"/>
      <c r="E382" s="90"/>
      <c r="F382" s="90"/>
    </row>
    <row r="383" spans="1:6" s="85" customFormat="1" ht="15.75" x14ac:dyDescent="0.25">
      <c r="A383" s="90"/>
      <c r="E383" s="90"/>
      <c r="F383" s="90"/>
    </row>
    <row r="384" spans="1:6" s="85" customFormat="1" ht="15.75" x14ac:dyDescent="0.25">
      <c r="A384" s="90"/>
      <c r="E384" s="90"/>
      <c r="F384" s="90"/>
    </row>
    <row r="385" spans="1:6" s="85" customFormat="1" ht="15.75" x14ac:dyDescent="0.25">
      <c r="A385" s="90"/>
      <c r="E385" s="90"/>
      <c r="F385" s="90"/>
    </row>
    <row r="386" spans="1:6" s="85" customFormat="1" ht="15.75" x14ac:dyDescent="0.25">
      <c r="A386" s="90"/>
      <c r="E386" s="90"/>
      <c r="F386" s="90"/>
    </row>
    <row r="387" spans="1:6" s="85" customFormat="1" ht="15.75" x14ac:dyDescent="0.25">
      <c r="A387" s="90"/>
      <c r="E387" s="90"/>
      <c r="F387" s="90"/>
    </row>
    <row r="388" spans="1:6" s="85" customFormat="1" ht="15.75" x14ac:dyDescent="0.25">
      <c r="A388" s="90"/>
      <c r="E388" s="90"/>
      <c r="F388" s="90"/>
    </row>
    <row r="389" spans="1:6" s="85" customFormat="1" ht="15.75" x14ac:dyDescent="0.25">
      <c r="A389" s="90"/>
      <c r="E389" s="90"/>
      <c r="F389" s="90"/>
    </row>
    <row r="390" spans="1:6" s="85" customFormat="1" ht="15.75" x14ac:dyDescent="0.25">
      <c r="A390" s="90"/>
      <c r="E390" s="90"/>
      <c r="F390" s="90"/>
    </row>
    <row r="391" spans="1:6" s="85" customFormat="1" ht="15.75" x14ac:dyDescent="0.25">
      <c r="A391" s="90"/>
      <c r="E391" s="90"/>
      <c r="F391" s="90"/>
    </row>
    <row r="392" spans="1:6" s="85" customFormat="1" ht="15.75" x14ac:dyDescent="0.25">
      <c r="A392" s="90"/>
      <c r="E392" s="90"/>
      <c r="F392" s="90"/>
    </row>
    <row r="393" spans="1:6" s="85" customFormat="1" ht="15.75" x14ac:dyDescent="0.25">
      <c r="A393" s="90"/>
      <c r="E393" s="90"/>
      <c r="F393" s="90"/>
    </row>
    <row r="394" spans="1:6" s="85" customFormat="1" ht="15.75" x14ac:dyDescent="0.25">
      <c r="A394" s="90"/>
      <c r="E394" s="90"/>
      <c r="F394" s="90"/>
    </row>
    <row r="395" spans="1:6" s="85" customFormat="1" ht="15.75" x14ac:dyDescent="0.25">
      <c r="A395" s="90"/>
      <c r="E395" s="90"/>
      <c r="F395" s="90"/>
    </row>
    <row r="396" spans="1:6" s="85" customFormat="1" ht="15.75" x14ac:dyDescent="0.25">
      <c r="A396" s="90"/>
      <c r="E396" s="90"/>
      <c r="F396" s="90"/>
    </row>
    <row r="397" spans="1:6" s="85" customFormat="1" ht="15.75" x14ac:dyDescent="0.25">
      <c r="A397" s="90"/>
      <c r="E397" s="90"/>
      <c r="F397" s="90"/>
    </row>
    <row r="398" spans="1:6" s="85" customFormat="1" ht="15.75" x14ac:dyDescent="0.25">
      <c r="A398" s="90"/>
      <c r="E398" s="90"/>
      <c r="F398" s="90"/>
    </row>
    <row r="399" spans="1:6" s="85" customFormat="1" ht="15.75" x14ac:dyDescent="0.25">
      <c r="A399" s="90"/>
      <c r="E399" s="90"/>
      <c r="F399" s="90"/>
    </row>
    <row r="400" spans="1:6" s="85" customFormat="1" ht="15.75" x14ac:dyDescent="0.25">
      <c r="A400" s="90"/>
      <c r="E400" s="90"/>
      <c r="F400" s="90"/>
    </row>
    <row r="401" spans="1:6" s="85" customFormat="1" ht="15.75" x14ac:dyDescent="0.25">
      <c r="A401" s="90"/>
      <c r="E401" s="90"/>
      <c r="F401" s="90"/>
    </row>
    <row r="402" spans="1:6" s="85" customFormat="1" ht="15.75" x14ac:dyDescent="0.25">
      <c r="A402" s="90"/>
      <c r="E402" s="90"/>
      <c r="F402" s="90"/>
    </row>
    <row r="403" spans="1:6" s="85" customFormat="1" ht="15.75" x14ac:dyDescent="0.25">
      <c r="A403" s="90"/>
      <c r="E403" s="90"/>
      <c r="F403" s="90"/>
    </row>
    <row r="404" spans="1:6" s="85" customFormat="1" ht="15.75" x14ac:dyDescent="0.25">
      <c r="A404" s="90"/>
      <c r="E404" s="90"/>
      <c r="F404" s="90"/>
    </row>
    <row r="405" spans="1:6" s="85" customFormat="1" ht="15.75" x14ac:dyDescent="0.25">
      <c r="A405" s="90"/>
      <c r="E405" s="90"/>
      <c r="F405" s="90"/>
    </row>
    <row r="406" spans="1:6" s="85" customFormat="1" ht="15.75" x14ac:dyDescent="0.25">
      <c r="A406" s="90"/>
      <c r="E406" s="90"/>
      <c r="F406" s="90"/>
    </row>
    <row r="407" spans="1:6" s="85" customFormat="1" ht="15.75" x14ac:dyDescent="0.25">
      <c r="A407" s="90"/>
      <c r="E407" s="90"/>
      <c r="F407" s="90"/>
    </row>
    <row r="408" spans="1:6" s="85" customFormat="1" ht="15.75" x14ac:dyDescent="0.25">
      <c r="A408" s="90"/>
      <c r="E408" s="90"/>
      <c r="F408" s="90"/>
    </row>
    <row r="409" spans="1:6" s="85" customFormat="1" ht="15.75" x14ac:dyDescent="0.25">
      <c r="A409" s="90"/>
      <c r="E409" s="90"/>
      <c r="F409" s="90"/>
    </row>
    <row r="410" spans="1:6" s="85" customFormat="1" ht="15.75" x14ac:dyDescent="0.25">
      <c r="A410" s="90"/>
      <c r="E410" s="90"/>
      <c r="F410" s="90"/>
    </row>
    <row r="411" spans="1:6" s="85" customFormat="1" ht="15.75" x14ac:dyDescent="0.25">
      <c r="A411" s="90"/>
      <c r="E411" s="90"/>
      <c r="F411" s="90"/>
    </row>
    <row r="412" spans="1:6" s="85" customFormat="1" ht="15.75" x14ac:dyDescent="0.25">
      <c r="A412" s="90"/>
      <c r="E412" s="90"/>
      <c r="F412" s="90"/>
    </row>
    <row r="413" spans="1:6" s="85" customFormat="1" ht="15.75" x14ac:dyDescent="0.25">
      <c r="A413" s="90"/>
      <c r="E413" s="90"/>
      <c r="F413" s="90"/>
    </row>
    <row r="414" spans="1:6" s="85" customFormat="1" ht="15.75" x14ac:dyDescent="0.25">
      <c r="A414" s="90"/>
      <c r="E414" s="90"/>
      <c r="F414" s="90"/>
    </row>
    <row r="415" spans="1:6" s="85" customFormat="1" ht="15.75" x14ac:dyDescent="0.25">
      <c r="A415" s="90"/>
      <c r="E415" s="90"/>
      <c r="F415" s="90"/>
    </row>
    <row r="416" spans="1:6" s="85" customFormat="1" ht="15.75" x14ac:dyDescent="0.25">
      <c r="A416" s="90"/>
      <c r="E416" s="90"/>
      <c r="F416" s="90"/>
    </row>
    <row r="417" spans="1:6" s="85" customFormat="1" ht="15.75" x14ac:dyDescent="0.25">
      <c r="A417" s="90"/>
      <c r="E417" s="90"/>
      <c r="F417" s="90"/>
    </row>
    <row r="418" spans="1:6" s="85" customFormat="1" ht="15.75" x14ac:dyDescent="0.25">
      <c r="A418" s="90"/>
      <c r="E418" s="90"/>
      <c r="F418" s="90"/>
    </row>
    <row r="419" spans="1:6" s="85" customFormat="1" ht="15.75" x14ac:dyDescent="0.25">
      <c r="A419" s="90"/>
      <c r="E419" s="90"/>
      <c r="F419" s="90"/>
    </row>
    <row r="420" spans="1:6" s="85" customFormat="1" ht="15.75" x14ac:dyDescent="0.25">
      <c r="A420" s="90"/>
      <c r="E420" s="90"/>
      <c r="F420" s="90"/>
    </row>
    <row r="421" spans="1:6" s="85" customFormat="1" ht="15.75" x14ac:dyDescent="0.25">
      <c r="A421" s="90"/>
      <c r="E421" s="90"/>
      <c r="F421" s="90"/>
    </row>
    <row r="422" spans="1:6" s="85" customFormat="1" ht="15.75" x14ac:dyDescent="0.25">
      <c r="A422" s="90"/>
      <c r="E422" s="90"/>
      <c r="F422" s="90"/>
    </row>
    <row r="423" spans="1:6" s="85" customFormat="1" ht="15.75" x14ac:dyDescent="0.25">
      <c r="A423" s="90"/>
      <c r="E423" s="90"/>
      <c r="F423" s="90"/>
    </row>
    <row r="424" spans="1:6" s="85" customFormat="1" ht="15.75" x14ac:dyDescent="0.25">
      <c r="A424" s="90"/>
      <c r="E424" s="90"/>
      <c r="F424" s="90"/>
    </row>
    <row r="425" spans="1:6" s="85" customFormat="1" ht="15.75" x14ac:dyDescent="0.25">
      <c r="A425" s="90"/>
      <c r="E425" s="90"/>
      <c r="F425" s="90"/>
    </row>
    <row r="426" spans="1:6" s="85" customFormat="1" ht="15.75" x14ac:dyDescent="0.25">
      <c r="A426" s="90"/>
      <c r="E426" s="90"/>
      <c r="F426" s="90"/>
    </row>
    <row r="427" spans="1:6" s="85" customFormat="1" ht="15.75" x14ac:dyDescent="0.25">
      <c r="A427" s="90"/>
      <c r="E427" s="90"/>
      <c r="F427" s="90"/>
    </row>
    <row r="428" spans="1:6" s="85" customFormat="1" ht="15.75" x14ac:dyDescent="0.25">
      <c r="A428" s="90"/>
      <c r="E428" s="90"/>
      <c r="F428" s="90"/>
    </row>
    <row r="429" spans="1:6" s="85" customFormat="1" ht="15.75" x14ac:dyDescent="0.25">
      <c r="A429" s="90"/>
      <c r="E429" s="90"/>
      <c r="F429" s="90"/>
    </row>
    <row r="430" spans="1:6" s="85" customFormat="1" ht="15.75" x14ac:dyDescent="0.25">
      <c r="A430" s="90"/>
      <c r="E430" s="90"/>
      <c r="F430" s="90"/>
    </row>
    <row r="431" spans="1:6" s="85" customFormat="1" ht="15.75" x14ac:dyDescent="0.25">
      <c r="A431" s="90"/>
      <c r="E431" s="90"/>
      <c r="F431" s="90"/>
    </row>
    <row r="432" spans="1:6" s="85" customFormat="1" ht="15.75" x14ac:dyDescent="0.25">
      <c r="A432" s="90"/>
      <c r="E432" s="90"/>
      <c r="F432" s="90"/>
    </row>
    <row r="433" spans="1:6" s="85" customFormat="1" ht="15.75" x14ac:dyDescent="0.25">
      <c r="A433" s="90"/>
      <c r="E433" s="90"/>
      <c r="F433" s="90"/>
    </row>
    <row r="434" spans="1:6" s="85" customFormat="1" ht="15.75" x14ac:dyDescent="0.25">
      <c r="A434" s="90"/>
      <c r="E434" s="90"/>
      <c r="F434" s="90"/>
    </row>
    <row r="435" spans="1:6" s="85" customFormat="1" ht="15.75" x14ac:dyDescent="0.25">
      <c r="A435" s="90"/>
      <c r="E435" s="90"/>
      <c r="F435" s="90"/>
    </row>
    <row r="436" spans="1:6" s="85" customFormat="1" ht="15.75" x14ac:dyDescent="0.25">
      <c r="A436" s="90"/>
      <c r="E436" s="90"/>
      <c r="F436" s="90"/>
    </row>
    <row r="437" spans="1:6" s="85" customFormat="1" ht="15.75" x14ac:dyDescent="0.25">
      <c r="A437" s="90"/>
      <c r="E437" s="90"/>
      <c r="F437" s="90"/>
    </row>
    <row r="438" spans="1:6" s="85" customFormat="1" ht="15.75" x14ac:dyDescent="0.25">
      <c r="A438" s="90"/>
      <c r="E438" s="90"/>
      <c r="F438" s="90"/>
    </row>
    <row r="439" spans="1:6" s="85" customFormat="1" ht="15.75" x14ac:dyDescent="0.25">
      <c r="A439" s="90"/>
      <c r="E439" s="90"/>
      <c r="F439" s="90"/>
    </row>
    <row r="440" spans="1:6" s="85" customFormat="1" ht="15.75" x14ac:dyDescent="0.25">
      <c r="A440" s="90"/>
      <c r="E440" s="90"/>
      <c r="F440" s="90"/>
    </row>
    <row r="441" spans="1:6" s="85" customFormat="1" ht="15.75" x14ac:dyDescent="0.25">
      <c r="A441" s="90"/>
      <c r="E441" s="90"/>
      <c r="F441" s="90"/>
    </row>
    <row r="442" spans="1:6" s="85" customFormat="1" ht="15.75" x14ac:dyDescent="0.25">
      <c r="A442" s="90"/>
      <c r="E442" s="90"/>
      <c r="F442" s="90"/>
    </row>
    <row r="443" spans="1:6" s="85" customFormat="1" ht="15.75" x14ac:dyDescent="0.25">
      <c r="A443" s="90"/>
      <c r="E443" s="90"/>
      <c r="F443" s="90"/>
    </row>
    <row r="444" spans="1:6" s="85" customFormat="1" ht="15.75" x14ac:dyDescent="0.25">
      <c r="A444" s="90"/>
      <c r="E444" s="90"/>
      <c r="F444" s="90"/>
    </row>
    <row r="445" spans="1:6" s="85" customFormat="1" ht="15.75" x14ac:dyDescent="0.25">
      <c r="A445" s="90"/>
      <c r="E445" s="90"/>
      <c r="F445" s="90"/>
    </row>
    <row r="446" spans="1:6" s="85" customFormat="1" ht="15.75" x14ac:dyDescent="0.25">
      <c r="A446" s="90"/>
      <c r="E446" s="90"/>
      <c r="F446" s="90"/>
    </row>
    <row r="447" spans="1:6" s="85" customFormat="1" ht="15.75" x14ac:dyDescent="0.25">
      <c r="A447" s="90"/>
      <c r="E447" s="90"/>
      <c r="F447" s="90"/>
    </row>
    <row r="448" spans="1:6" s="85" customFormat="1" ht="15.75" x14ac:dyDescent="0.25">
      <c r="A448" s="90"/>
      <c r="E448" s="90"/>
      <c r="F448" s="90"/>
    </row>
    <row r="449" spans="1:6" s="85" customFormat="1" ht="15.75" x14ac:dyDescent="0.25">
      <c r="A449" s="90"/>
      <c r="E449" s="90"/>
      <c r="F449" s="90"/>
    </row>
    <row r="450" spans="1:6" s="85" customFormat="1" ht="15.75" x14ac:dyDescent="0.25">
      <c r="A450" s="90"/>
      <c r="E450" s="90"/>
      <c r="F450" s="90"/>
    </row>
    <row r="451" spans="1:6" s="85" customFormat="1" ht="15.75" x14ac:dyDescent="0.25">
      <c r="A451" s="90"/>
      <c r="E451" s="90"/>
      <c r="F451" s="90"/>
    </row>
    <row r="452" spans="1:6" s="85" customFormat="1" ht="15.75" x14ac:dyDescent="0.25">
      <c r="A452" s="90"/>
      <c r="E452" s="90"/>
      <c r="F452" s="90"/>
    </row>
    <row r="453" spans="1:6" s="85" customFormat="1" ht="15.75" x14ac:dyDescent="0.25">
      <c r="A453" s="90"/>
      <c r="E453" s="90"/>
      <c r="F453" s="90"/>
    </row>
    <row r="454" spans="1:6" s="85" customFormat="1" ht="15.75" x14ac:dyDescent="0.25">
      <c r="A454" s="90"/>
      <c r="E454" s="90"/>
      <c r="F454" s="90"/>
    </row>
    <row r="455" spans="1:6" s="85" customFormat="1" ht="15.75" x14ac:dyDescent="0.25">
      <c r="A455" s="90"/>
      <c r="E455" s="90"/>
      <c r="F455" s="90"/>
    </row>
    <row r="456" spans="1:6" s="85" customFormat="1" ht="15.75" x14ac:dyDescent="0.25">
      <c r="A456" s="90"/>
      <c r="E456" s="90"/>
      <c r="F456" s="90"/>
    </row>
    <row r="457" spans="1:6" s="85" customFormat="1" ht="15.75" x14ac:dyDescent="0.25">
      <c r="A457" s="90"/>
      <c r="E457" s="90"/>
      <c r="F457" s="90"/>
    </row>
    <row r="458" spans="1:6" s="85" customFormat="1" ht="15.75" x14ac:dyDescent="0.25">
      <c r="A458" s="90"/>
      <c r="E458" s="90"/>
      <c r="F458" s="90"/>
    </row>
    <row r="459" spans="1:6" s="85" customFormat="1" ht="15.75" x14ac:dyDescent="0.25">
      <c r="A459" s="90"/>
      <c r="E459" s="90"/>
      <c r="F459" s="90"/>
    </row>
    <row r="460" spans="1:6" s="85" customFormat="1" ht="15.75" x14ac:dyDescent="0.25">
      <c r="A460" s="90"/>
      <c r="E460" s="90"/>
      <c r="F460" s="90"/>
    </row>
    <row r="461" spans="1:6" s="85" customFormat="1" ht="15.75" x14ac:dyDescent="0.25">
      <c r="A461" s="90"/>
      <c r="E461" s="90"/>
      <c r="F461" s="90"/>
    </row>
    <row r="462" spans="1:6" s="85" customFormat="1" ht="15.75" x14ac:dyDescent="0.25">
      <c r="A462" s="90"/>
      <c r="E462" s="90"/>
      <c r="F462" s="90"/>
    </row>
    <row r="463" spans="1:6" s="85" customFormat="1" ht="15.75" x14ac:dyDescent="0.25">
      <c r="A463" s="90"/>
      <c r="E463" s="90"/>
      <c r="F463" s="90"/>
    </row>
    <row r="464" spans="1:6" s="85" customFormat="1" ht="15.75" x14ac:dyDescent="0.25">
      <c r="A464" s="90"/>
      <c r="E464" s="90"/>
      <c r="F464" s="90"/>
    </row>
    <row r="465" spans="1:6" s="85" customFormat="1" ht="15.75" x14ac:dyDescent="0.25">
      <c r="A465" s="90"/>
      <c r="E465" s="90"/>
      <c r="F465" s="90"/>
    </row>
    <row r="466" spans="1:6" s="85" customFormat="1" ht="15.75" x14ac:dyDescent="0.25">
      <c r="A466" s="90"/>
      <c r="E466" s="90"/>
      <c r="F466" s="90"/>
    </row>
    <row r="467" spans="1:6" s="85" customFormat="1" ht="15.75" x14ac:dyDescent="0.25">
      <c r="A467" s="90"/>
      <c r="E467" s="90"/>
      <c r="F467" s="90"/>
    </row>
    <row r="468" spans="1:6" s="85" customFormat="1" ht="15.75" x14ac:dyDescent="0.25">
      <c r="A468" s="90"/>
      <c r="E468" s="90"/>
      <c r="F468" s="90"/>
    </row>
    <row r="469" spans="1:6" s="85" customFormat="1" ht="15.75" x14ac:dyDescent="0.25">
      <c r="A469" s="90"/>
      <c r="E469" s="90"/>
      <c r="F469" s="90"/>
    </row>
    <row r="470" spans="1:6" s="85" customFormat="1" ht="15.75" x14ac:dyDescent="0.25">
      <c r="A470" s="90"/>
      <c r="E470" s="90"/>
      <c r="F470" s="90"/>
    </row>
    <row r="471" spans="1:6" s="85" customFormat="1" ht="15.75" x14ac:dyDescent="0.25">
      <c r="A471" s="90"/>
      <c r="E471" s="90"/>
      <c r="F471" s="90"/>
    </row>
    <row r="472" spans="1:6" s="85" customFormat="1" ht="15.75" x14ac:dyDescent="0.25">
      <c r="A472" s="90"/>
      <c r="E472" s="90"/>
      <c r="F472" s="90"/>
    </row>
    <row r="473" spans="1:6" s="85" customFormat="1" ht="15.75" x14ac:dyDescent="0.25">
      <c r="A473" s="90"/>
      <c r="E473" s="90"/>
      <c r="F473" s="90"/>
    </row>
    <row r="474" spans="1:6" s="85" customFormat="1" ht="15.75" x14ac:dyDescent="0.25">
      <c r="A474" s="90"/>
      <c r="E474" s="90"/>
      <c r="F474" s="90"/>
    </row>
    <row r="475" spans="1:6" s="85" customFormat="1" ht="15.75" x14ac:dyDescent="0.25">
      <c r="A475" s="90"/>
      <c r="E475" s="90"/>
      <c r="F475" s="90"/>
    </row>
    <row r="476" spans="1:6" s="85" customFormat="1" ht="15.75" x14ac:dyDescent="0.25">
      <c r="A476" s="90"/>
      <c r="E476" s="90"/>
      <c r="F476" s="90"/>
    </row>
    <row r="477" spans="1:6" s="85" customFormat="1" ht="15.75" x14ac:dyDescent="0.25">
      <c r="A477" s="90"/>
      <c r="E477" s="90"/>
      <c r="F477" s="90"/>
    </row>
    <row r="478" spans="1:6" s="85" customFormat="1" ht="15.75" x14ac:dyDescent="0.25">
      <c r="A478" s="90"/>
      <c r="E478" s="90"/>
      <c r="F478" s="90"/>
    </row>
    <row r="479" spans="1:6" s="85" customFormat="1" ht="15.75" x14ac:dyDescent="0.25">
      <c r="A479" s="90"/>
      <c r="E479" s="90"/>
      <c r="F479" s="90"/>
    </row>
    <row r="480" spans="1:6" s="85" customFormat="1" ht="15.75" x14ac:dyDescent="0.25">
      <c r="A480" s="90"/>
      <c r="E480" s="90"/>
      <c r="F480" s="90"/>
    </row>
    <row r="481" spans="1:6" s="85" customFormat="1" ht="15.75" x14ac:dyDescent="0.25">
      <c r="A481" s="90"/>
      <c r="E481" s="90"/>
      <c r="F481" s="90"/>
    </row>
    <row r="482" spans="1:6" s="85" customFormat="1" ht="15.75" x14ac:dyDescent="0.25">
      <c r="A482" s="90"/>
      <c r="E482" s="90"/>
      <c r="F482" s="90"/>
    </row>
    <row r="483" spans="1:6" s="85" customFormat="1" ht="15.75" x14ac:dyDescent="0.25">
      <c r="A483" s="90"/>
      <c r="E483" s="90"/>
      <c r="F483" s="90"/>
    </row>
    <row r="484" spans="1:6" s="85" customFormat="1" ht="15.75" x14ac:dyDescent="0.25">
      <c r="A484" s="90"/>
      <c r="E484" s="90"/>
      <c r="F484" s="90"/>
    </row>
    <row r="485" spans="1:6" s="85" customFormat="1" ht="15.75" x14ac:dyDescent="0.25">
      <c r="A485" s="90"/>
      <c r="E485" s="90"/>
      <c r="F485" s="90"/>
    </row>
    <row r="486" spans="1:6" s="85" customFormat="1" ht="15.75" x14ac:dyDescent="0.25">
      <c r="A486" s="90"/>
      <c r="E486" s="90"/>
      <c r="F486" s="90"/>
    </row>
    <row r="487" spans="1:6" s="85" customFormat="1" ht="15.75" x14ac:dyDescent="0.25">
      <c r="A487" s="90"/>
      <c r="E487" s="90"/>
      <c r="F487" s="90"/>
    </row>
    <row r="488" spans="1:6" s="85" customFormat="1" ht="15.75" x14ac:dyDescent="0.25">
      <c r="A488" s="90"/>
      <c r="E488" s="90"/>
      <c r="F488" s="90"/>
    </row>
    <row r="489" spans="1:6" s="85" customFormat="1" ht="15.75" x14ac:dyDescent="0.25">
      <c r="A489" s="90"/>
      <c r="E489" s="90"/>
      <c r="F489" s="90"/>
    </row>
    <row r="490" spans="1:6" s="85" customFormat="1" ht="15.75" x14ac:dyDescent="0.25">
      <c r="A490" s="90"/>
      <c r="E490" s="90"/>
      <c r="F490" s="90"/>
    </row>
    <row r="491" spans="1:6" s="85" customFormat="1" ht="15.75" x14ac:dyDescent="0.25">
      <c r="A491" s="90"/>
      <c r="E491" s="90"/>
      <c r="F491" s="90"/>
    </row>
    <row r="492" spans="1:6" s="85" customFormat="1" ht="15.75" x14ac:dyDescent="0.25">
      <c r="A492" s="90"/>
      <c r="E492" s="90"/>
      <c r="F492" s="90"/>
    </row>
    <row r="493" spans="1:6" s="85" customFormat="1" ht="15.75" x14ac:dyDescent="0.25">
      <c r="A493" s="90"/>
      <c r="E493" s="90"/>
      <c r="F493" s="90"/>
    </row>
    <row r="494" spans="1:6" s="85" customFormat="1" ht="15.75" x14ac:dyDescent="0.25">
      <c r="A494" s="90"/>
      <c r="E494" s="90"/>
      <c r="F494" s="90"/>
    </row>
    <row r="495" spans="1:6" s="85" customFormat="1" ht="15.75" x14ac:dyDescent="0.25">
      <c r="A495" s="90"/>
      <c r="E495" s="90"/>
      <c r="F495" s="90"/>
    </row>
    <row r="496" spans="1:6" s="85" customFormat="1" ht="15.75" x14ac:dyDescent="0.25">
      <c r="A496" s="90"/>
      <c r="E496" s="90"/>
      <c r="F496" s="90"/>
    </row>
    <row r="497" spans="1:6" s="85" customFormat="1" ht="15.75" x14ac:dyDescent="0.25">
      <c r="A497" s="90"/>
      <c r="E497" s="90"/>
      <c r="F497" s="90"/>
    </row>
    <row r="498" spans="1:6" s="85" customFormat="1" ht="15.75" x14ac:dyDescent="0.25">
      <c r="A498" s="90"/>
      <c r="E498" s="90"/>
      <c r="F498" s="90"/>
    </row>
    <row r="499" spans="1:6" s="85" customFormat="1" ht="15.75" x14ac:dyDescent="0.25">
      <c r="A499" s="90"/>
      <c r="E499" s="90"/>
      <c r="F499" s="90"/>
    </row>
    <row r="500" spans="1:6" s="85" customFormat="1" ht="15.75" x14ac:dyDescent="0.25">
      <c r="A500" s="90"/>
      <c r="E500" s="90"/>
      <c r="F500" s="90"/>
    </row>
    <row r="501" spans="1:6" s="85" customFormat="1" ht="15.75" x14ac:dyDescent="0.25">
      <c r="A501" s="90"/>
      <c r="E501" s="90"/>
      <c r="F501" s="90"/>
    </row>
    <row r="502" spans="1:6" s="85" customFormat="1" ht="15.75" x14ac:dyDescent="0.25">
      <c r="A502" s="90"/>
      <c r="E502" s="90"/>
      <c r="F502" s="90"/>
    </row>
    <row r="503" spans="1:6" s="85" customFormat="1" ht="15.75" x14ac:dyDescent="0.25">
      <c r="A503" s="90"/>
      <c r="E503" s="90"/>
      <c r="F503" s="90"/>
    </row>
    <row r="504" spans="1:6" s="85" customFormat="1" ht="15.75" x14ac:dyDescent="0.25">
      <c r="A504" s="90"/>
      <c r="E504" s="90"/>
      <c r="F504" s="90"/>
    </row>
    <row r="505" spans="1:6" s="85" customFormat="1" ht="15.75" x14ac:dyDescent="0.25">
      <c r="A505" s="90"/>
      <c r="E505" s="90"/>
      <c r="F505" s="90"/>
    </row>
    <row r="506" spans="1:6" s="85" customFormat="1" ht="15.75" x14ac:dyDescent="0.25">
      <c r="A506" s="90"/>
      <c r="E506" s="90"/>
      <c r="F506" s="90"/>
    </row>
    <row r="507" spans="1:6" s="85" customFormat="1" ht="15.75" x14ac:dyDescent="0.25">
      <c r="A507" s="90"/>
      <c r="E507" s="90"/>
      <c r="F507" s="90"/>
    </row>
    <row r="508" spans="1:6" s="85" customFormat="1" ht="15.75" x14ac:dyDescent="0.25">
      <c r="A508" s="90"/>
      <c r="E508" s="90"/>
      <c r="F508" s="90"/>
    </row>
    <row r="509" spans="1:6" s="85" customFormat="1" ht="15.75" x14ac:dyDescent="0.25">
      <c r="A509" s="90"/>
      <c r="E509" s="90"/>
      <c r="F509" s="90"/>
    </row>
    <row r="510" spans="1:6" s="85" customFormat="1" ht="15.75" x14ac:dyDescent="0.25">
      <c r="A510" s="90"/>
      <c r="E510" s="90"/>
      <c r="F510" s="90"/>
    </row>
    <row r="511" spans="1:6" s="85" customFormat="1" ht="15.75" x14ac:dyDescent="0.25">
      <c r="A511" s="90"/>
      <c r="E511" s="90"/>
      <c r="F511" s="90"/>
    </row>
    <row r="512" spans="1:6" s="85" customFormat="1" ht="15.75" x14ac:dyDescent="0.25">
      <c r="A512" s="90"/>
      <c r="E512" s="90"/>
      <c r="F512" s="90"/>
    </row>
    <row r="513" spans="1:6" s="85" customFormat="1" ht="15.75" x14ac:dyDescent="0.25">
      <c r="A513" s="90"/>
      <c r="E513" s="90"/>
      <c r="F513" s="90"/>
    </row>
    <row r="514" spans="1:6" s="85" customFormat="1" ht="15.75" x14ac:dyDescent="0.25">
      <c r="A514" s="90"/>
      <c r="E514" s="90"/>
      <c r="F514" s="90"/>
    </row>
    <row r="515" spans="1:6" s="85" customFormat="1" ht="15.75" x14ac:dyDescent="0.25">
      <c r="A515" s="90"/>
      <c r="E515" s="90"/>
      <c r="F515" s="90"/>
    </row>
    <row r="516" spans="1:6" s="85" customFormat="1" ht="15.75" x14ac:dyDescent="0.25">
      <c r="A516" s="90"/>
      <c r="E516" s="90"/>
      <c r="F516" s="90"/>
    </row>
    <row r="517" spans="1:6" s="85" customFormat="1" ht="15.75" x14ac:dyDescent="0.25">
      <c r="A517" s="90"/>
      <c r="E517" s="90"/>
      <c r="F517" s="90"/>
    </row>
    <row r="518" spans="1:6" s="85" customFormat="1" ht="15.75" x14ac:dyDescent="0.25">
      <c r="A518" s="90"/>
      <c r="E518" s="90"/>
      <c r="F518" s="90"/>
    </row>
    <row r="519" spans="1:6" s="85" customFormat="1" ht="15.75" x14ac:dyDescent="0.25">
      <c r="A519" s="90"/>
      <c r="E519" s="90"/>
      <c r="F519" s="90"/>
    </row>
    <row r="520" spans="1:6" s="85" customFormat="1" ht="15.75" x14ac:dyDescent="0.25">
      <c r="A520" s="90"/>
      <c r="E520" s="90"/>
      <c r="F520" s="90"/>
    </row>
    <row r="521" spans="1:6" s="85" customFormat="1" ht="15.75" x14ac:dyDescent="0.25">
      <c r="A521" s="90"/>
      <c r="E521" s="90"/>
      <c r="F521" s="90"/>
    </row>
    <row r="522" spans="1:6" s="85" customFormat="1" ht="15.75" x14ac:dyDescent="0.25">
      <c r="A522" s="90"/>
      <c r="E522" s="90"/>
      <c r="F522" s="90"/>
    </row>
    <row r="523" spans="1:6" s="85" customFormat="1" ht="15.75" x14ac:dyDescent="0.25">
      <c r="A523" s="90"/>
      <c r="E523" s="90"/>
      <c r="F523" s="90"/>
    </row>
    <row r="524" spans="1:6" s="85" customFormat="1" ht="15.75" x14ac:dyDescent="0.25">
      <c r="A524" s="90"/>
      <c r="E524" s="90"/>
      <c r="F524" s="90"/>
    </row>
    <row r="525" spans="1:6" s="85" customFormat="1" ht="15.75" x14ac:dyDescent="0.25">
      <c r="A525" s="90"/>
      <c r="E525" s="90"/>
      <c r="F525" s="90"/>
    </row>
    <row r="526" spans="1:6" s="85" customFormat="1" ht="15.75" x14ac:dyDescent="0.25">
      <c r="A526" s="90"/>
      <c r="E526" s="90"/>
      <c r="F526" s="90"/>
    </row>
    <row r="527" spans="1:6" s="85" customFormat="1" ht="15.75" x14ac:dyDescent="0.25">
      <c r="A527" s="90"/>
      <c r="E527" s="90"/>
      <c r="F527" s="90"/>
    </row>
    <row r="528" spans="1:6" s="85" customFormat="1" ht="15.75" x14ac:dyDescent="0.25">
      <c r="A528" s="90"/>
      <c r="E528" s="90"/>
      <c r="F528" s="90"/>
    </row>
    <row r="529" spans="1:6" s="85" customFormat="1" ht="15.75" x14ac:dyDescent="0.25">
      <c r="A529" s="90"/>
      <c r="E529" s="90"/>
      <c r="F529" s="90"/>
    </row>
    <row r="530" spans="1:6" s="85" customFormat="1" ht="15.75" x14ac:dyDescent="0.25">
      <c r="A530" s="90"/>
      <c r="E530" s="90"/>
      <c r="F530" s="90"/>
    </row>
    <row r="531" spans="1:6" s="85" customFormat="1" ht="15.75" x14ac:dyDescent="0.25">
      <c r="A531" s="90"/>
      <c r="E531" s="90"/>
      <c r="F531" s="90"/>
    </row>
    <row r="532" spans="1:6" s="85" customFormat="1" ht="15.75" x14ac:dyDescent="0.25">
      <c r="A532" s="90"/>
      <c r="E532" s="90"/>
      <c r="F532" s="90"/>
    </row>
    <row r="533" spans="1:6" s="85" customFormat="1" ht="15.75" x14ac:dyDescent="0.25">
      <c r="A533" s="90"/>
      <c r="E533" s="90"/>
      <c r="F533" s="90"/>
    </row>
    <row r="534" spans="1:6" s="85" customFormat="1" ht="15.75" x14ac:dyDescent="0.25">
      <c r="A534" s="90"/>
      <c r="E534" s="90"/>
      <c r="F534" s="90"/>
    </row>
    <row r="535" spans="1:6" s="85" customFormat="1" ht="15.75" x14ac:dyDescent="0.25">
      <c r="A535" s="90"/>
      <c r="E535" s="90"/>
      <c r="F535" s="90"/>
    </row>
    <row r="536" spans="1:6" s="85" customFormat="1" ht="15.75" x14ac:dyDescent="0.25">
      <c r="A536" s="90"/>
      <c r="E536" s="90"/>
      <c r="F536" s="90"/>
    </row>
    <row r="537" spans="1:6" s="85" customFormat="1" ht="15.75" x14ac:dyDescent="0.25">
      <c r="A537" s="90"/>
      <c r="E537" s="90"/>
      <c r="F537" s="90"/>
    </row>
    <row r="538" spans="1:6" s="85" customFormat="1" ht="15.75" x14ac:dyDescent="0.25">
      <c r="A538" s="90"/>
      <c r="E538" s="90"/>
      <c r="F538" s="90"/>
    </row>
    <row r="539" spans="1:6" s="85" customFormat="1" ht="15.75" x14ac:dyDescent="0.25">
      <c r="A539" s="90"/>
      <c r="E539" s="90"/>
      <c r="F539" s="90"/>
    </row>
    <row r="540" spans="1:6" s="85" customFormat="1" ht="15.75" x14ac:dyDescent="0.25">
      <c r="A540" s="90"/>
      <c r="E540" s="90"/>
      <c r="F540" s="90"/>
    </row>
    <row r="541" spans="1:6" s="85" customFormat="1" ht="15.75" x14ac:dyDescent="0.25">
      <c r="A541" s="90"/>
      <c r="E541" s="90"/>
      <c r="F541" s="90"/>
    </row>
    <row r="542" spans="1:6" s="85" customFormat="1" ht="15.75" x14ac:dyDescent="0.25">
      <c r="A542" s="90"/>
      <c r="E542" s="90"/>
      <c r="F542" s="90"/>
    </row>
    <row r="543" spans="1:6" s="85" customFormat="1" ht="15.75" x14ac:dyDescent="0.25">
      <c r="A543" s="90"/>
      <c r="E543" s="90"/>
      <c r="F543" s="90"/>
    </row>
    <row r="544" spans="1:6" s="85" customFormat="1" ht="15.75" x14ac:dyDescent="0.25">
      <c r="A544" s="90"/>
      <c r="E544" s="90"/>
      <c r="F544" s="90"/>
    </row>
    <row r="545" spans="1:6" s="85" customFormat="1" ht="15.75" x14ac:dyDescent="0.25">
      <c r="A545" s="90"/>
      <c r="E545" s="90"/>
      <c r="F545" s="90"/>
    </row>
    <row r="546" spans="1:6" s="85" customFormat="1" ht="15.75" x14ac:dyDescent="0.25">
      <c r="A546" s="90"/>
      <c r="E546" s="90"/>
      <c r="F546" s="90"/>
    </row>
    <row r="547" spans="1:6" s="85" customFormat="1" ht="15.75" x14ac:dyDescent="0.25">
      <c r="A547" s="90"/>
      <c r="E547" s="90"/>
      <c r="F547" s="90"/>
    </row>
    <row r="548" spans="1:6" s="85" customFormat="1" ht="15.75" x14ac:dyDescent="0.25">
      <c r="A548" s="90"/>
      <c r="E548" s="90"/>
      <c r="F548" s="90"/>
    </row>
    <row r="549" spans="1:6" s="85" customFormat="1" ht="15.75" x14ac:dyDescent="0.25">
      <c r="A549" s="90"/>
      <c r="E549" s="90"/>
      <c r="F549" s="90"/>
    </row>
    <row r="550" spans="1:6" s="85" customFormat="1" ht="15.75" x14ac:dyDescent="0.25">
      <c r="A550" s="90"/>
      <c r="E550" s="90"/>
      <c r="F550" s="90"/>
    </row>
    <row r="551" spans="1:6" s="85" customFormat="1" ht="15.75" x14ac:dyDescent="0.25">
      <c r="A551" s="90"/>
      <c r="E551" s="90"/>
      <c r="F551" s="90"/>
    </row>
    <row r="552" spans="1:6" s="85" customFormat="1" ht="15.75" x14ac:dyDescent="0.25">
      <c r="A552" s="90"/>
      <c r="E552" s="90"/>
      <c r="F552" s="90"/>
    </row>
    <row r="553" spans="1:6" s="85" customFormat="1" ht="15.75" x14ac:dyDescent="0.25">
      <c r="A553" s="90"/>
      <c r="E553" s="90"/>
      <c r="F553" s="90"/>
    </row>
    <row r="554" spans="1:6" s="85" customFormat="1" ht="15.75" x14ac:dyDescent="0.25">
      <c r="A554" s="90"/>
      <c r="E554" s="90"/>
      <c r="F554" s="90"/>
    </row>
    <row r="555" spans="1:6" s="85" customFormat="1" ht="15.75" x14ac:dyDescent="0.25">
      <c r="A555" s="90"/>
      <c r="E555" s="90"/>
      <c r="F555" s="90"/>
    </row>
    <row r="556" spans="1:6" s="85" customFormat="1" ht="15.75" x14ac:dyDescent="0.25">
      <c r="A556" s="90"/>
      <c r="E556" s="90"/>
      <c r="F556" s="90"/>
    </row>
    <row r="557" spans="1:6" s="85" customFormat="1" ht="15.75" x14ac:dyDescent="0.25">
      <c r="A557" s="90"/>
      <c r="E557" s="90"/>
      <c r="F557" s="90"/>
    </row>
    <row r="558" spans="1:6" s="85" customFormat="1" ht="15.75" x14ac:dyDescent="0.25">
      <c r="A558" s="90"/>
      <c r="E558" s="90"/>
      <c r="F558" s="90"/>
    </row>
    <row r="559" spans="1:6" s="85" customFormat="1" ht="15.75" x14ac:dyDescent="0.25">
      <c r="A559" s="90"/>
      <c r="E559" s="90"/>
      <c r="F559" s="90"/>
    </row>
    <row r="560" spans="1:6" s="85" customFormat="1" ht="15.75" x14ac:dyDescent="0.25">
      <c r="A560" s="90"/>
      <c r="E560" s="90"/>
      <c r="F560" s="90"/>
    </row>
    <row r="561" spans="1:6" s="85" customFormat="1" ht="15.75" x14ac:dyDescent="0.25">
      <c r="A561" s="90"/>
      <c r="E561" s="90"/>
      <c r="F561" s="90"/>
    </row>
    <row r="562" spans="1:6" s="85" customFormat="1" ht="15.75" x14ac:dyDescent="0.25">
      <c r="A562" s="90"/>
      <c r="E562" s="90"/>
      <c r="F562" s="90"/>
    </row>
    <row r="563" spans="1:6" s="85" customFormat="1" ht="15.75" x14ac:dyDescent="0.25">
      <c r="A563" s="90"/>
      <c r="E563" s="90"/>
      <c r="F563" s="90"/>
    </row>
    <row r="564" spans="1:6" s="85" customFormat="1" ht="15.75" x14ac:dyDescent="0.25">
      <c r="A564" s="90"/>
      <c r="E564" s="90"/>
      <c r="F564" s="90"/>
    </row>
    <row r="565" spans="1:6" s="85" customFormat="1" ht="15.75" x14ac:dyDescent="0.25">
      <c r="A565" s="90"/>
      <c r="E565" s="90"/>
      <c r="F565" s="90"/>
    </row>
    <row r="566" spans="1:6" s="85" customFormat="1" ht="15.75" x14ac:dyDescent="0.25">
      <c r="A566" s="90"/>
      <c r="E566" s="90"/>
      <c r="F566" s="90"/>
    </row>
    <row r="567" spans="1:6" s="85" customFormat="1" ht="15.75" x14ac:dyDescent="0.25">
      <c r="A567" s="90"/>
      <c r="E567" s="90"/>
      <c r="F567" s="90"/>
    </row>
    <row r="568" spans="1:6" s="85" customFormat="1" ht="15.75" x14ac:dyDescent="0.25">
      <c r="A568" s="90"/>
      <c r="E568" s="90"/>
      <c r="F568" s="90"/>
    </row>
    <row r="569" spans="1:6" s="85" customFormat="1" ht="15.75" x14ac:dyDescent="0.25">
      <c r="A569" s="90"/>
      <c r="E569" s="90"/>
      <c r="F569" s="90"/>
    </row>
    <row r="570" spans="1:6" s="85" customFormat="1" ht="15.75" x14ac:dyDescent="0.25">
      <c r="A570" s="90"/>
      <c r="E570" s="90"/>
      <c r="F570" s="90"/>
    </row>
    <row r="571" spans="1:6" s="85" customFormat="1" ht="15.75" x14ac:dyDescent="0.25">
      <c r="A571" s="90"/>
      <c r="E571" s="90"/>
      <c r="F571" s="90"/>
    </row>
    <row r="572" spans="1:6" s="85" customFormat="1" ht="15.75" x14ac:dyDescent="0.25">
      <c r="A572" s="90"/>
      <c r="E572" s="90"/>
      <c r="F572" s="90"/>
    </row>
    <row r="573" spans="1:6" s="85" customFormat="1" ht="15.75" x14ac:dyDescent="0.25">
      <c r="A573" s="90"/>
      <c r="E573" s="90"/>
      <c r="F573" s="90"/>
    </row>
    <row r="574" spans="1:6" s="85" customFormat="1" ht="15.75" x14ac:dyDescent="0.25">
      <c r="A574" s="90"/>
      <c r="E574" s="90"/>
      <c r="F574" s="90"/>
    </row>
    <row r="575" spans="1:6" s="85" customFormat="1" ht="15.75" x14ac:dyDescent="0.25">
      <c r="A575" s="90"/>
      <c r="E575" s="90"/>
      <c r="F575" s="90"/>
    </row>
    <row r="576" spans="1:6" s="85" customFormat="1" ht="15.75" x14ac:dyDescent="0.25">
      <c r="A576" s="90"/>
      <c r="E576" s="90"/>
      <c r="F576" s="90"/>
    </row>
    <row r="577" spans="1:6" s="85" customFormat="1" ht="15.75" x14ac:dyDescent="0.25">
      <c r="A577" s="90"/>
      <c r="E577" s="90"/>
      <c r="F577" s="90"/>
    </row>
    <row r="578" spans="1:6" s="85" customFormat="1" ht="15.75" x14ac:dyDescent="0.25">
      <c r="A578" s="90"/>
      <c r="E578" s="90"/>
      <c r="F578" s="90"/>
    </row>
    <row r="579" spans="1:6" s="85" customFormat="1" ht="15.75" x14ac:dyDescent="0.25">
      <c r="A579" s="90"/>
      <c r="E579" s="90"/>
      <c r="F579" s="90"/>
    </row>
    <row r="580" spans="1:6" s="85" customFormat="1" ht="15.75" x14ac:dyDescent="0.25">
      <c r="A580" s="90"/>
      <c r="E580" s="90"/>
      <c r="F580" s="90"/>
    </row>
    <row r="581" spans="1:6" s="85" customFormat="1" ht="15.75" x14ac:dyDescent="0.25">
      <c r="A581" s="90"/>
      <c r="E581" s="90"/>
      <c r="F581" s="90"/>
    </row>
    <row r="582" spans="1:6" s="85" customFormat="1" ht="15.75" x14ac:dyDescent="0.25">
      <c r="A582" s="90"/>
      <c r="E582" s="90"/>
      <c r="F582" s="90"/>
    </row>
    <row r="583" spans="1:6" s="85" customFormat="1" ht="15.75" x14ac:dyDescent="0.25">
      <c r="A583" s="90"/>
      <c r="E583" s="90"/>
      <c r="F583" s="90"/>
    </row>
    <row r="584" spans="1:6" s="85" customFormat="1" ht="15.75" x14ac:dyDescent="0.25">
      <c r="A584" s="90"/>
      <c r="E584" s="90"/>
      <c r="F584" s="90"/>
    </row>
    <row r="585" spans="1:6" s="85" customFormat="1" ht="15.75" x14ac:dyDescent="0.25">
      <c r="A585" s="90"/>
      <c r="E585" s="90"/>
      <c r="F585" s="90"/>
    </row>
    <row r="586" spans="1:6" s="85" customFormat="1" ht="15.75" x14ac:dyDescent="0.25">
      <c r="A586" s="90"/>
      <c r="E586" s="90"/>
      <c r="F586" s="90"/>
    </row>
    <row r="587" spans="1:6" s="85" customFormat="1" ht="15.75" x14ac:dyDescent="0.25">
      <c r="A587" s="90"/>
      <c r="E587" s="90"/>
      <c r="F587" s="90"/>
    </row>
    <row r="588" spans="1:6" s="85" customFormat="1" ht="15.75" x14ac:dyDescent="0.25">
      <c r="A588" s="90"/>
      <c r="E588" s="90"/>
      <c r="F588" s="90"/>
    </row>
    <row r="589" spans="1:6" s="85" customFormat="1" ht="15.75" x14ac:dyDescent="0.25">
      <c r="A589" s="90"/>
      <c r="E589" s="90"/>
      <c r="F589" s="90"/>
    </row>
    <row r="590" spans="1:6" s="85" customFormat="1" ht="15.75" x14ac:dyDescent="0.25">
      <c r="A590" s="90"/>
      <c r="E590" s="90"/>
      <c r="F590" s="90"/>
    </row>
    <row r="591" spans="1:6" s="85" customFormat="1" ht="15.75" x14ac:dyDescent="0.25">
      <c r="A591" s="90"/>
      <c r="E591" s="90"/>
      <c r="F591" s="90"/>
    </row>
    <row r="592" spans="1:6" s="85" customFormat="1" ht="15.75" x14ac:dyDescent="0.25">
      <c r="A592" s="90"/>
      <c r="E592" s="90"/>
      <c r="F592" s="90"/>
    </row>
    <row r="593" spans="1:6" s="85" customFormat="1" ht="15.75" x14ac:dyDescent="0.25">
      <c r="A593" s="90"/>
      <c r="E593" s="90"/>
      <c r="F593" s="90"/>
    </row>
    <row r="594" spans="1:6" s="85" customFormat="1" ht="15.75" x14ac:dyDescent="0.25">
      <c r="A594" s="90"/>
      <c r="E594" s="90"/>
      <c r="F594" s="90"/>
    </row>
    <row r="595" spans="1:6" s="85" customFormat="1" ht="15.75" x14ac:dyDescent="0.25">
      <c r="A595" s="90"/>
      <c r="E595" s="90"/>
      <c r="F595" s="90"/>
    </row>
    <row r="596" spans="1:6" s="85" customFormat="1" ht="15.75" x14ac:dyDescent="0.25">
      <c r="A596" s="90"/>
      <c r="E596" s="90"/>
      <c r="F596" s="90"/>
    </row>
    <row r="597" spans="1:6" s="85" customFormat="1" ht="15.75" x14ac:dyDescent="0.25">
      <c r="A597" s="90"/>
      <c r="E597" s="90"/>
      <c r="F597" s="90"/>
    </row>
    <row r="598" spans="1:6" s="85" customFormat="1" ht="15.75" x14ac:dyDescent="0.25">
      <c r="A598" s="90"/>
      <c r="E598" s="90"/>
      <c r="F598" s="90"/>
    </row>
    <row r="599" spans="1:6" s="85" customFormat="1" ht="15.75" x14ac:dyDescent="0.25">
      <c r="A599" s="90"/>
      <c r="E599" s="90"/>
      <c r="F599" s="90"/>
    </row>
    <row r="600" spans="1:6" s="85" customFormat="1" ht="15.75" x14ac:dyDescent="0.25">
      <c r="A600" s="90"/>
      <c r="E600" s="90"/>
      <c r="F600" s="90"/>
    </row>
    <row r="601" spans="1:6" s="85" customFormat="1" ht="15.75" x14ac:dyDescent="0.25">
      <c r="A601" s="90"/>
      <c r="E601" s="90"/>
      <c r="F601" s="90"/>
    </row>
    <row r="602" spans="1:6" s="85" customFormat="1" ht="15.75" x14ac:dyDescent="0.25">
      <c r="A602" s="90"/>
      <c r="E602" s="90"/>
      <c r="F602" s="90"/>
    </row>
    <row r="603" spans="1:6" s="85" customFormat="1" ht="15.75" x14ac:dyDescent="0.25">
      <c r="A603" s="90"/>
      <c r="E603" s="90"/>
      <c r="F603" s="90"/>
    </row>
    <row r="604" spans="1:6" s="85" customFormat="1" ht="15.75" x14ac:dyDescent="0.25">
      <c r="A604" s="90"/>
      <c r="E604" s="90"/>
      <c r="F604" s="90"/>
    </row>
    <row r="605" spans="1:6" s="85" customFormat="1" ht="15.75" x14ac:dyDescent="0.25">
      <c r="A605" s="90"/>
      <c r="E605" s="90"/>
      <c r="F605" s="90"/>
    </row>
    <row r="606" spans="1:6" s="85" customFormat="1" ht="15.75" x14ac:dyDescent="0.25">
      <c r="A606" s="90"/>
      <c r="E606" s="90"/>
      <c r="F606" s="90"/>
    </row>
    <row r="607" spans="1:6" s="85" customFormat="1" ht="15.75" x14ac:dyDescent="0.25">
      <c r="A607" s="90"/>
      <c r="E607" s="90"/>
      <c r="F607" s="90"/>
    </row>
    <row r="608" spans="1:6" s="85" customFormat="1" ht="15.75" x14ac:dyDescent="0.25">
      <c r="A608" s="90"/>
      <c r="E608" s="90"/>
      <c r="F608" s="90"/>
    </row>
    <row r="609" spans="1:6" s="85" customFormat="1" ht="15.75" x14ac:dyDescent="0.25">
      <c r="A609" s="90"/>
      <c r="E609" s="90"/>
      <c r="F609" s="90"/>
    </row>
    <row r="610" spans="1:6" s="85" customFormat="1" ht="15.75" x14ac:dyDescent="0.25">
      <c r="A610" s="90"/>
      <c r="E610" s="90"/>
      <c r="F610" s="90"/>
    </row>
    <row r="611" spans="1:6" s="85" customFormat="1" ht="15.75" x14ac:dyDescent="0.25">
      <c r="A611" s="90"/>
      <c r="E611" s="90"/>
      <c r="F611" s="90"/>
    </row>
    <row r="612" spans="1:6" s="85" customFormat="1" ht="15.75" x14ac:dyDescent="0.25">
      <c r="A612" s="90"/>
      <c r="E612" s="90"/>
      <c r="F612" s="90"/>
    </row>
    <row r="613" spans="1:6" s="85" customFormat="1" ht="15.75" x14ac:dyDescent="0.25">
      <c r="A613" s="90"/>
      <c r="E613" s="90"/>
      <c r="F613" s="90"/>
    </row>
    <row r="614" spans="1:6" s="85" customFormat="1" ht="15.75" x14ac:dyDescent="0.25">
      <c r="A614" s="90"/>
      <c r="E614" s="90"/>
      <c r="F614" s="90"/>
    </row>
    <row r="615" spans="1:6" s="85" customFormat="1" ht="15.75" x14ac:dyDescent="0.25">
      <c r="A615" s="90"/>
      <c r="E615" s="90"/>
      <c r="F615" s="90"/>
    </row>
    <row r="616" spans="1:6" s="85" customFormat="1" ht="15.75" x14ac:dyDescent="0.25">
      <c r="A616" s="90"/>
      <c r="E616" s="90"/>
      <c r="F616" s="90"/>
    </row>
    <row r="617" spans="1:6" s="85" customFormat="1" ht="15.75" x14ac:dyDescent="0.25">
      <c r="A617" s="90"/>
      <c r="E617" s="90"/>
      <c r="F617" s="90"/>
    </row>
    <row r="618" spans="1:6" s="85" customFormat="1" ht="15.75" x14ac:dyDescent="0.25">
      <c r="A618" s="90"/>
      <c r="E618" s="90"/>
      <c r="F618" s="90"/>
    </row>
    <row r="619" spans="1:6" s="85" customFormat="1" ht="15.75" x14ac:dyDescent="0.25">
      <c r="A619" s="90"/>
      <c r="E619" s="90"/>
      <c r="F619" s="90"/>
    </row>
    <row r="620" spans="1:6" s="85" customFormat="1" ht="15.75" x14ac:dyDescent="0.25">
      <c r="A620" s="90"/>
      <c r="E620" s="90"/>
      <c r="F620" s="90"/>
    </row>
    <row r="621" spans="1:6" s="85" customFormat="1" ht="15.75" x14ac:dyDescent="0.25">
      <c r="A621" s="90"/>
      <c r="E621" s="90"/>
      <c r="F621" s="90"/>
    </row>
    <row r="622" spans="1:6" s="85" customFormat="1" ht="15.75" x14ac:dyDescent="0.25">
      <c r="A622" s="90"/>
      <c r="E622" s="90"/>
      <c r="F622" s="90"/>
    </row>
    <row r="623" spans="1:6" s="85" customFormat="1" ht="15.75" x14ac:dyDescent="0.25">
      <c r="A623" s="90"/>
      <c r="E623" s="90"/>
      <c r="F623" s="90"/>
    </row>
    <row r="624" spans="1:6" s="85" customFormat="1" ht="15.75" x14ac:dyDescent="0.25">
      <c r="A624" s="90"/>
      <c r="E624" s="90"/>
      <c r="F624" s="90"/>
    </row>
    <row r="625" spans="1:6" s="85" customFormat="1" ht="15.75" x14ac:dyDescent="0.25">
      <c r="A625" s="90"/>
      <c r="E625" s="90"/>
      <c r="F625" s="90"/>
    </row>
    <row r="626" spans="1:6" s="85" customFormat="1" ht="15.75" x14ac:dyDescent="0.25">
      <c r="A626" s="90"/>
      <c r="E626" s="90"/>
      <c r="F626" s="90"/>
    </row>
    <row r="627" spans="1:6" s="85" customFormat="1" ht="15.75" x14ac:dyDescent="0.25">
      <c r="A627" s="90"/>
      <c r="E627" s="90"/>
      <c r="F627" s="90"/>
    </row>
    <row r="628" spans="1:6" s="85" customFormat="1" ht="15.75" x14ac:dyDescent="0.25">
      <c r="A628" s="90"/>
      <c r="E628" s="90"/>
      <c r="F628" s="90"/>
    </row>
    <row r="629" spans="1:6" s="85" customFormat="1" ht="15.75" x14ac:dyDescent="0.25">
      <c r="A629" s="90"/>
      <c r="E629" s="90"/>
      <c r="F629" s="90"/>
    </row>
    <row r="630" spans="1:6" s="85" customFormat="1" ht="15.75" x14ac:dyDescent="0.25">
      <c r="A630" s="90"/>
      <c r="E630" s="90"/>
      <c r="F630" s="90"/>
    </row>
    <row r="631" spans="1:6" s="85" customFormat="1" ht="15.75" x14ac:dyDescent="0.25">
      <c r="A631" s="90"/>
      <c r="E631" s="90"/>
      <c r="F631" s="90"/>
    </row>
    <row r="632" spans="1:6" s="85" customFormat="1" ht="15.75" x14ac:dyDescent="0.25">
      <c r="A632" s="90"/>
      <c r="E632" s="90"/>
      <c r="F632" s="90"/>
    </row>
    <row r="633" spans="1:6" s="85" customFormat="1" ht="15.75" x14ac:dyDescent="0.25">
      <c r="A633" s="90"/>
      <c r="E633" s="90"/>
      <c r="F633" s="90"/>
    </row>
    <row r="634" spans="1:6" s="85" customFormat="1" ht="15.75" x14ac:dyDescent="0.25">
      <c r="A634" s="90"/>
      <c r="E634" s="90"/>
      <c r="F634" s="90"/>
    </row>
    <row r="635" spans="1:6" s="85" customFormat="1" ht="15.75" x14ac:dyDescent="0.25">
      <c r="A635" s="90"/>
      <c r="E635" s="90"/>
      <c r="F635" s="90"/>
    </row>
    <row r="636" spans="1:6" s="85" customFormat="1" ht="15.75" x14ac:dyDescent="0.25">
      <c r="A636" s="90"/>
      <c r="E636" s="90"/>
      <c r="F636" s="90"/>
    </row>
    <row r="637" spans="1:6" s="85" customFormat="1" ht="15.75" x14ac:dyDescent="0.25">
      <c r="A637" s="90"/>
      <c r="E637" s="90"/>
      <c r="F637" s="90"/>
    </row>
    <row r="638" spans="1:6" s="85" customFormat="1" ht="15.75" x14ac:dyDescent="0.25">
      <c r="A638" s="90"/>
      <c r="E638" s="90"/>
      <c r="F638" s="90"/>
    </row>
    <row r="639" spans="1:6" s="85" customFormat="1" ht="15.75" x14ac:dyDescent="0.25">
      <c r="A639" s="90"/>
      <c r="E639" s="90"/>
      <c r="F639" s="90"/>
    </row>
    <row r="640" spans="1:6" s="85" customFormat="1" ht="15.75" x14ac:dyDescent="0.25">
      <c r="A640" s="90"/>
      <c r="E640" s="90"/>
      <c r="F640" s="90"/>
    </row>
    <row r="641" spans="1:6" s="85" customFormat="1" ht="15.75" x14ac:dyDescent="0.25">
      <c r="A641" s="90"/>
      <c r="E641" s="90"/>
      <c r="F641" s="90"/>
    </row>
    <row r="642" spans="1:6" s="85" customFormat="1" ht="15.75" x14ac:dyDescent="0.25">
      <c r="A642" s="90"/>
      <c r="E642" s="90"/>
      <c r="F642" s="90"/>
    </row>
    <row r="643" spans="1:6" s="85" customFormat="1" ht="15.75" x14ac:dyDescent="0.25">
      <c r="A643" s="90"/>
      <c r="E643" s="90"/>
      <c r="F643" s="90"/>
    </row>
    <row r="644" spans="1:6" s="85" customFormat="1" ht="15.75" x14ac:dyDescent="0.25">
      <c r="A644" s="90"/>
      <c r="E644" s="90"/>
      <c r="F644" s="90"/>
    </row>
    <row r="645" spans="1:6" s="85" customFormat="1" ht="15.75" x14ac:dyDescent="0.25">
      <c r="A645" s="90"/>
      <c r="E645" s="90"/>
      <c r="F645" s="90"/>
    </row>
    <row r="646" spans="1:6" s="85" customFormat="1" ht="15.75" x14ac:dyDescent="0.25">
      <c r="A646" s="90"/>
      <c r="E646" s="90"/>
      <c r="F646" s="90"/>
    </row>
    <row r="647" spans="1:6" s="85" customFormat="1" ht="15.75" x14ac:dyDescent="0.25">
      <c r="A647" s="90"/>
      <c r="E647" s="90"/>
      <c r="F647" s="90"/>
    </row>
    <row r="648" spans="1:6" s="85" customFormat="1" ht="15.75" x14ac:dyDescent="0.25">
      <c r="A648" s="90"/>
      <c r="E648" s="90"/>
      <c r="F648" s="90"/>
    </row>
    <row r="649" spans="1:6" s="85" customFormat="1" ht="15.75" x14ac:dyDescent="0.25">
      <c r="A649" s="90"/>
      <c r="E649" s="90"/>
      <c r="F649" s="90"/>
    </row>
    <row r="650" spans="1:6" s="85" customFormat="1" ht="15.75" x14ac:dyDescent="0.25">
      <c r="A650" s="90"/>
      <c r="E650" s="90"/>
      <c r="F650" s="90"/>
    </row>
    <row r="651" spans="1:6" s="85" customFormat="1" ht="15.75" x14ac:dyDescent="0.25">
      <c r="A651" s="90"/>
      <c r="E651" s="90"/>
      <c r="F651" s="90"/>
    </row>
    <row r="652" spans="1:6" s="85" customFormat="1" ht="15.75" x14ac:dyDescent="0.25">
      <c r="A652" s="90"/>
      <c r="E652" s="90"/>
      <c r="F652" s="90"/>
    </row>
    <row r="653" spans="1:6" s="85" customFormat="1" ht="15.75" x14ac:dyDescent="0.25">
      <c r="A653" s="90"/>
      <c r="E653" s="90"/>
      <c r="F653" s="90"/>
    </row>
    <row r="654" spans="1:6" s="85" customFormat="1" ht="15.75" x14ac:dyDescent="0.25">
      <c r="A654" s="90"/>
      <c r="E654" s="90"/>
      <c r="F654" s="90"/>
    </row>
    <row r="655" spans="1:6" s="85" customFormat="1" ht="15.75" x14ac:dyDescent="0.25">
      <c r="A655" s="90"/>
      <c r="E655" s="90"/>
      <c r="F655" s="90"/>
    </row>
    <row r="656" spans="1:6" s="85" customFormat="1" ht="15.75" x14ac:dyDescent="0.25">
      <c r="A656" s="90"/>
      <c r="E656" s="90"/>
      <c r="F656" s="90"/>
    </row>
    <row r="657" spans="1:6" s="85" customFormat="1" ht="15.75" x14ac:dyDescent="0.25">
      <c r="A657" s="90"/>
      <c r="E657" s="90"/>
      <c r="F657" s="90"/>
    </row>
    <row r="658" spans="1:6" s="85" customFormat="1" ht="15.75" x14ac:dyDescent="0.25">
      <c r="A658" s="90"/>
      <c r="E658" s="90"/>
      <c r="F658" s="90"/>
    </row>
    <row r="659" spans="1:6" s="85" customFormat="1" ht="15.75" x14ac:dyDescent="0.25">
      <c r="A659" s="90"/>
      <c r="E659" s="90"/>
      <c r="F659" s="90"/>
    </row>
    <row r="660" spans="1:6" s="85" customFormat="1" ht="15.75" x14ac:dyDescent="0.25">
      <c r="A660" s="90"/>
      <c r="E660" s="90"/>
      <c r="F660" s="90"/>
    </row>
    <row r="661" spans="1:6" s="85" customFormat="1" ht="15.75" x14ac:dyDescent="0.25">
      <c r="A661" s="90"/>
      <c r="E661" s="90"/>
      <c r="F661" s="90"/>
    </row>
    <row r="662" spans="1:6" s="85" customFormat="1" ht="15.75" x14ac:dyDescent="0.25">
      <c r="A662" s="90"/>
      <c r="E662" s="90"/>
      <c r="F662" s="90"/>
    </row>
    <row r="663" spans="1:6" s="85" customFormat="1" ht="15.75" x14ac:dyDescent="0.25">
      <c r="A663" s="90"/>
      <c r="E663" s="90"/>
      <c r="F663" s="90"/>
    </row>
    <row r="664" spans="1:6" s="85" customFormat="1" ht="15.75" x14ac:dyDescent="0.25">
      <c r="A664" s="90"/>
      <c r="E664" s="90"/>
      <c r="F664" s="90"/>
    </row>
    <row r="665" spans="1:6" s="85" customFormat="1" ht="15.75" x14ac:dyDescent="0.25">
      <c r="A665" s="90"/>
      <c r="E665" s="90"/>
      <c r="F665" s="90"/>
    </row>
    <row r="666" spans="1:6" s="85" customFormat="1" ht="15.75" x14ac:dyDescent="0.25">
      <c r="A666" s="90"/>
      <c r="E666" s="90"/>
      <c r="F666" s="90"/>
    </row>
    <row r="667" spans="1:6" s="85" customFormat="1" ht="15.75" x14ac:dyDescent="0.25">
      <c r="A667" s="90"/>
      <c r="E667" s="90"/>
      <c r="F667" s="90"/>
    </row>
    <row r="668" spans="1:6" s="85" customFormat="1" ht="15.75" x14ac:dyDescent="0.25">
      <c r="A668" s="90"/>
      <c r="E668" s="90"/>
      <c r="F668" s="90"/>
    </row>
    <row r="669" spans="1:6" s="85" customFormat="1" ht="15.75" x14ac:dyDescent="0.25">
      <c r="A669" s="90"/>
      <c r="E669" s="90"/>
      <c r="F669" s="90"/>
    </row>
    <row r="670" spans="1:6" s="85" customFormat="1" ht="15.75" x14ac:dyDescent="0.25">
      <c r="A670" s="90"/>
      <c r="E670" s="90"/>
      <c r="F670" s="90"/>
    </row>
    <row r="671" spans="1:6" s="85" customFormat="1" ht="15.75" x14ac:dyDescent="0.25">
      <c r="A671" s="90"/>
      <c r="E671" s="90"/>
      <c r="F671" s="90"/>
    </row>
    <row r="672" spans="1:6" s="85" customFormat="1" ht="15.75" x14ac:dyDescent="0.25">
      <c r="A672" s="90"/>
      <c r="E672" s="90"/>
      <c r="F672" s="90"/>
    </row>
    <row r="673" spans="1:6" s="85" customFormat="1" ht="15.75" x14ac:dyDescent="0.25">
      <c r="A673" s="90"/>
      <c r="E673" s="90"/>
      <c r="F673" s="90"/>
    </row>
    <row r="674" spans="1:6" s="85" customFormat="1" ht="15.75" x14ac:dyDescent="0.25">
      <c r="A674" s="90"/>
      <c r="E674" s="90"/>
      <c r="F674" s="90"/>
    </row>
    <row r="675" spans="1:6" s="85" customFormat="1" ht="15.75" x14ac:dyDescent="0.25">
      <c r="A675" s="90"/>
      <c r="E675" s="90"/>
      <c r="F675" s="90"/>
    </row>
    <row r="676" spans="1:6" s="85" customFormat="1" ht="15.75" x14ac:dyDescent="0.25">
      <c r="A676" s="90"/>
      <c r="E676" s="90"/>
      <c r="F676" s="90"/>
    </row>
    <row r="677" spans="1:6" s="85" customFormat="1" ht="15.75" x14ac:dyDescent="0.25">
      <c r="A677" s="90"/>
      <c r="E677" s="90"/>
      <c r="F677" s="90"/>
    </row>
    <row r="678" spans="1:6" s="85" customFormat="1" ht="15.75" x14ac:dyDescent="0.25">
      <c r="A678" s="90"/>
      <c r="E678" s="90"/>
      <c r="F678" s="90"/>
    </row>
    <row r="679" spans="1:6" s="85" customFormat="1" ht="15.75" x14ac:dyDescent="0.25">
      <c r="A679" s="90"/>
      <c r="E679" s="90"/>
      <c r="F679" s="90"/>
    </row>
    <row r="680" spans="1:6" s="85" customFormat="1" ht="15.75" x14ac:dyDescent="0.25">
      <c r="A680" s="90"/>
      <c r="E680" s="90"/>
      <c r="F680" s="90"/>
    </row>
    <row r="681" spans="1:6" s="85" customFormat="1" ht="15.75" x14ac:dyDescent="0.25">
      <c r="A681" s="90"/>
      <c r="E681" s="90"/>
      <c r="F681" s="90"/>
    </row>
    <row r="682" spans="1:6" s="85" customFormat="1" ht="15.75" x14ac:dyDescent="0.25">
      <c r="A682" s="90"/>
      <c r="E682" s="90"/>
      <c r="F682" s="90"/>
    </row>
    <row r="683" spans="1:6" s="85" customFormat="1" ht="15.75" x14ac:dyDescent="0.25">
      <c r="A683" s="90"/>
      <c r="E683" s="90"/>
      <c r="F683" s="90"/>
    </row>
    <row r="684" spans="1:6" s="85" customFormat="1" ht="15.75" x14ac:dyDescent="0.25">
      <c r="A684" s="90"/>
      <c r="E684" s="90"/>
      <c r="F684" s="90"/>
    </row>
    <row r="685" spans="1:6" s="85" customFormat="1" ht="15.75" x14ac:dyDescent="0.25">
      <c r="A685" s="90"/>
      <c r="E685" s="90"/>
      <c r="F685" s="90"/>
    </row>
    <row r="686" spans="1:6" s="85" customFormat="1" ht="15.75" x14ac:dyDescent="0.25">
      <c r="A686" s="90"/>
      <c r="E686" s="90"/>
      <c r="F686" s="90"/>
    </row>
    <row r="687" spans="1:6" s="85" customFormat="1" ht="15.75" x14ac:dyDescent="0.25">
      <c r="A687" s="90"/>
      <c r="E687" s="90"/>
      <c r="F687" s="90"/>
    </row>
    <row r="688" spans="1:6" s="85" customFormat="1" ht="15.75" x14ac:dyDescent="0.25">
      <c r="A688" s="90"/>
      <c r="E688" s="90"/>
      <c r="F688" s="90"/>
    </row>
    <row r="689" spans="1:6" s="85" customFormat="1" ht="15.75" x14ac:dyDescent="0.25">
      <c r="A689" s="90"/>
      <c r="E689" s="90"/>
      <c r="F689" s="90"/>
    </row>
    <row r="690" spans="1:6" s="85" customFormat="1" ht="15.75" x14ac:dyDescent="0.25">
      <c r="A690" s="90"/>
      <c r="E690" s="90"/>
      <c r="F690" s="90"/>
    </row>
    <row r="691" spans="1:6" s="85" customFormat="1" ht="15.75" x14ac:dyDescent="0.25">
      <c r="A691" s="90"/>
      <c r="E691" s="90"/>
      <c r="F691" s="90"/>
    </row>
    <row r="692" spans="1:6" s="85" customFormat="1" ht="15.75" x14ac:dyDescent="0.25">
      <c r="A692" s="90"/>
      <c r="E692" s="90"/>
      <c r="F692" s="90"/>
    </row>
    <row r="693" spans="1:6" s="85" customFormat="1" ht="15.75" x14ac:dyDescent="0.25">
      <c r="A693" s="90"/>
      <c r="E693" s="90"/>
      <c r="F693" s="90"/>
    </row>
    <row r="694" spans="1:6" s="85" customFormat="1" ht="15.75" x14ac:dyDescent="0.25">
      <c r="A694" s="90"/>
      <c r="E694" s="90"/>
      <c r="F694" s="90"/>
    </row>
    <row r="695" spans="1:6" s="85" customFormat="1" ht="15.75" x14ac:dyDescent="0.25">
      <c r="A695" s="90"/>
      <c r="E695" s="90"/>
      <c r="F695" s="90"/>
    </row>
    <row r="696" spans="1:6" s="85" customFormat="1" ht="15.75" x14ac:dyDescent="0.25">
      <c r="A696" s="90"/>
      <c r="E696" s="90"/>
      <c r="F696" s="90"/>
    </row>
    <row r="697" spans="1:6" s="85" customFormat="1" ht="15.75" x14ac:dyDescent="0.25">
      <c r="A697" s="90"/>
      <c r="E697" s="90"/>
      <c r="F697" s="90"/>
    </row>
    <row r="698" spans="1:6" s="85" customFormat="1" ht="15.75" x14ac:dyDescent="0.25">
      <c r="A698" s="90"/>
      <c r="E698" s="90"/>
      <c r="F698" s="90"/>
    </row>
    <row r="699" spans="1:6" s="85" customFormat="1" ht="15.75" x14ac:dyDescent="0.25">
      <c r="A699" s="90"/>
      <c r="E699" s="90"/>
      <c r="F699" s="90"/>
    </row>
    <row r="700" spans="1:6" s="85" customFormat="1" ht="15.75" x14ac:dyDescent="0.25">
      <c r="A700" s="90"/>
      <c r="E700" s="90"/>
      <c r="F700" s="90"/>
    </row>
    <row r="701" spans="1:6" s="85" customFormat="1" ht="15.75" x14ac:dyDescent="0.25">
      <c r="A701" s="90"/>
      <c r="E701" s="90"/>
      <c r="F701" s="90"/>
    </row>
    <row r="702" spans="1:6" s="85" customFormat="1" ht="15.75" x14ac:dyDescent="0.25">
      <c r="A702" s="90"/>
      <c r="E702" s="90"/>
      <c r="F702" s="90"/>
    </row>
    <row r="703" spans="1:6" s="85" customFormat="1" ht="15.75" x14ac:dyDescent="0.25">
      <c r="A703" s="90"/>
      <c r="E703" s="90"/>
      <c r="F703" s="90"/>
    </row>
    <row r="704" spans="1:6" s="85" customFormat="1" ht="15.75" x14ac:dyDescent="0.25">
      <c r="A704" s="90"/>
      <c r="E704" s="90"/>
      <c r="F704" s="90"/>
    </row>
    <row r="705" spans="1:6" s="85" customFormat="1" ht="15.75" x14ac:dyDescent="0.25">
      <c r="A705" s="90"/>
      <c r="E705" s="90"/>
      <c r="F705" s="90"/>
    </row>
    <row r="706" spans="1:6" s="85" customFormat="1" ht="15.75" x14ac:dyDescent="0.25">
      <c r="A706" s="90"/>
      <c r="E706" s="90"/>
      <c r="F706" s="90"/>
    </row>
    <row r="707" spans="1:6" s="85" customFormat="1" ht="15.75" x14ac:dyDescent="0.25">
      <c r="A707" s="90"/>
      <c r="E707" s="90"/>
      <c r="F707" s="90"/>
    </row>
    <row r="708" spans="1:6" s="85" customFormat="1" ht="15.75" x14ac:dyDescent="0.25">
      <c r="A708" s="90"/>
      <c r="E708" s="90"/>
      <c r="F708" s="90"/>
    </row>
    <row r="709" spans="1:6" s="85" customFormat="1" ht="15.75" x14ac:dyDescent="0.25">
      <c r="A709" s="90"/>
      <c r="E709" s="90"/>
      <c r="F709" s="90"/>
    </row>
    <row r="710" spans="1:6" s="85" customFormat="1" ht="15.75" x14ac:dyDescent="0.25">
      <c r="A710" s="90"/>
      <c r="E710" s="90"/>
      <c r="F710" s="90"/>
    </row>
    <row r="711" spans="1:6" s="85" customFormat="1" ht="15.75" x14ac:dyDescent="0.25">
      <c r="A711" s="90"/>
      <c r="E711" s="90"/>
      <c r="F711" s="90"/>
    </row>
    <row r="712" spans="1:6" s="85" customFormat="1" ht="15.75" x14ac:dyDescent="0.25">
      <c r="A712" s="90"/>
      <c r="E712" s="90"/>
      <c r="F712" s="90"/>
    </row>
    <row r="713" spans="1:6" s="85" customFormat="1" ht="15.75" x14ac:dyDescent="0.25">
      <c r="A713" s="90"/>
      <c r="E713" s="90"/>
      <c r="F713" s="90"/>
    </row>
    <row r="714" spans="1:6" s="85" customFormat="1" ht="15.75" x14ac:dyDescent="0.25">
      <c r="A714" s="90"/>
      <c r="E714" s="90"/>
      <c r="F714" s="90"/>
    </row>
    <row r="715" spans="1:6" s="85" customFormat="1" ht="15.75" x14ac:dyDescent="0.25">
      <c r="A715" s="90"/>
      <c r="E715" s="90"/>
      <c r="F715" s="90"/>
    </row>
    <row r="716" spans="1:6" s="85" customFormat="1" ht="15.75" x14ac:dyDescent="0.25">
      <c r="A716" s="90"/>
      <c r="E716" s="90"/>
      <c r="F716" s="90"/>
    </row>
    <row r="717" spans="1:6" s="85" customFormat="1" ht="15.75" x14ac:dyDescent="0.25">
      <c r="A717" s="90"/>
      <c r="E717" s="90"/>
      <c r="F717" s="90"/>
    </row>
    <row r="718" spans="1:6" s="85" customFormat="1" ht="15.75" x14ac:dyDescent="0.25">
      <c r="A718" s="90"/>
      <c r="E718" s="90"/>
      <c r="F718" s="90"/>
    </row>
    <row r="719" spans="1:6" s="85" customFormat="1" ht="15.75" x14ac:dyDescent="0.25">
      <c r="A719" s="90"/>
      <c r="E719" s="90"/>
      <c r="F719" s="90"/>
    </row>
    <row r="720" spans="1:6" s="85" customFormat="1" ht="15.75" x14ac:dyDescent="0.25">
      <c r="A720" s="90"/>
      <c r="E720" s="90"/>
      <c r="F720" s="90"/>
    </row>
    <row r="721" spans="1:6" s="85" customFormat="1" ht="15.75" x14ac:dyDescent="0.25">
      <c r="A721" s="90"/>
      <c r="E721" s="90"/>
      <c r="F721" s="90"/>
    </row>
    <row r="722" spans="1:6" s="85" customFormat="1" ht="15.75" x14ac:dyDescent="0.25">
      <c r="A722" s="90"/>
      <c r="E722" s="90"/>
      <c r="F722" s="90"/>
    </row>
    <row r="723" spans="1:6" s="85" customFormat="1" ht="15.75" x14ac:dyDescent="0.25">
      <c r="A723" s="90"/>
      <c r="E723" s="90"/>
      <c r="F723" s="90"/>
    </row>
    <row r="724" spans="1:6" s="85" customFormat="1" ht="15.75" x14ac:dyDescent="0.25">
      <c r="A724" s="90"/>
      <c r="E724" s="90"/>
      <c r="F724" s="90"/>
    </row>
    <row r="725" spans="1:6" s="85" customFormat="1" ht="15.75" x14ac:dyDescent="0.25">
      <c r="A725" s="90"/>
      <c r="E725" s="90"/>
      <c r="F725" s="90"/>
    </row>
    <row r="726" spans="1:6" s="85" customFormat="1" ht="15.75" x14ac:dyDescent="0.25">
      <c r="A726" s="90"/>
      <c r="E726" s="90"/>
      <c r="F726" s="90"/>
    </row>
    <row r="727" spans="1:6" s="85" customFormat="1" ht="15.75" x14ac:dyDescent="0.25">
      <c r="A727" s="90"/>
      <c r="E727" s="90"/>
      <c r="F727" s="90"/>
    </row>
    <row r="728" spans="1:6" s="85" customFormat="1" ht="15.75" x14ac:dyDescent="0.25">
      <c r="A728" s="90"/>
      <c r="E728" s="90"/>
      <c r="F728" s="90"/>
    </row>
    <row r="729" spans="1:6" s="85" customFormat="1" ht="15.75" x14ac:dyDescent="0.25">
      <c r="A729" s="90"/>
      <c r="E729" s="90"/>
      <c r="F729" s="90"/>
    </row>
    <row r="730" spans="1:6" s="85" customFormat="1" ht="15.75" x14ac:dyDescent="0.25">
      <c r="A730" s="90"/>
      <c r="E730" s="90"/>
      <c r="F730" s="90"/>
    </row>
    <row r="731" spans="1:6" s="85" customFormat="1" ht="15.75" x14ac:dyDescent="0.25">
      <c r="A731" s="90"/>
      <c r="E731" s="90"/>
      <c r="F731" s="90"/>
    </row>
    <row r="732" spans="1:6" s="85" customFormat="1" ht="15.75" x14ac:dyDescent="0.25">
      <c r="A732" s="90"/>
      <c r="E732" s="90"/>
      <c r="F732" s="90"/>
    </row>
    <row r="733" spans="1:6" s="85" customFormat="1" ht="15.75" x14ac:dyDescent="0.25">
      <c r="A733" s="90"/>
      <c r="E733" s="90"/>
      <c r="F733" s="90"/>
    </row>
    <row r="734" spans="1:6" s="85" customFormat="1" ht="15.75" x14ac:dyDescent="0.25">
      <c r="A734" s="90"/>
      <c r="E734" s="90"/>
      <c r="F734" s="90"/>
    </row>
    <row r="735" spans="1:6" s="85" customFormat="1" ht="15.75" x14ac:dyDescent="0.25">
      <c r="A735" s="90"/>
      <c r="E735" s="90"/>
      <c r="F735" s="90"/>
    </row>
    <row r="736" spans="1:6" s="85" customFormat="1" ht="15.75" x14ac:dyDescent="0.25">
      <c r="A736" s="90"/>
      <c r="E736" s="90"/>
      <c r="F736" s="90"/>
    </row>
    <row r="737" spans="1:6" s="85" customFormat="1" ht="15.75" x14ac:dyDescent="0.25">
      <c r="A737" s="90"/>
      <c r="E737" s="90"/>
      <c r="F737" s="90"/>
    </row>
    <row r="738" spans="1:6" s="85" customFormat="1" ht="15.75" x14ac:dyDescent="0.25">
      <c r="A738" s="90"/>
      <c r="E738" s="90"/>
      <c r="F738" s="90"/>
    </row>
    <row r="739" spans="1:6" s="85" customFormat="1" ht="15.75" x14ac:dyDescent="0.25">
      <c r="A739" s="90"/>
      <c r="E739" s="90"/>
      <c r="F739" s="90"/>
    </row>
    <row r="740" spans="1:6" s="85" customFormat="1" ht="15.75" x14ac:dyDescent="0.25">
      <c r="A740" s="90"/>
      <c r="E740" s="90"/>
      <c r="F740" s="90"/>
    </row>
    <row r="741" spans="1:6" s="85" customFormat="1" ht="15.75" x14ac:dyDescent="0.25">
      <c r="A741" s="90"/>
      <c r="E741" s="90"/>
      <c r="F741" s="90"/>
    </row>
    <row r="742" spans="1:6" s="85" customFormat="1" ht="15.75" x14ac:dyDescent="0.25">
      <c r="A742" s="90"/>
      <c r="E742" s="90"/>
      <c r="F742" s="90"/>
    </row>
    <row r="743" spans="1:6" s="85" customFormat="1" ht="15.75" x14ac:dyDescent="0.25">
      <c r="A743" s="90"/>
      <c r="E743" s="90"/>
      <c r="F743" s="90"/>
    </row>
    <row r="744" spans="1:6" s="85" customFormat="1" ht="15.75" x14ac:dyDescent="0.25">
      <c r="A744" s="90"/>
      <c r="E744" s="90"/>
      <c r="F744" s="90"/>
    </row>
    <row r="745" spans="1:6" s="85" customFormat="1" ht="15.75" x14ac:dyDescent="0.25">
      <c r="A745" s="90"/>
      <c r="E745" s="90"/>
      <c r="F745" s="90"/>
    </row>
    <row r="746" spans="1:6" s="85" customFormat="1" ht="15.75" x14ac:dyDescent="0.25">
      <c r="A746" s="90"/>
      <c r="E746" s="90"/>
      <c r="F746" s="90"/>
    </row>
    <row r="747" spans="1:6" s="85" customFormat="1" ht="15.75" x14ac:dyDescent="0.25">
      <c r="A747" s="90"/>
      <c r="E747" s="90"/>
      <c r="F747" s="90"/>
    </row>
    <row r="748" spans="1:6" s="85" customFormat="1" ht="15.75" x14ac:dyDescent="0.25">
      <c r="A748" s="90"/>
      <c r="E748" s="90"/>
      <c r="F748" s="90"/>
    </row>
    <row r="749" spans="1:6" s="85" customFormat="1" ht="15.75" x14ac:dyDescent="0.25">
      <c r="A749" s="90"/>
      <c r="E749" s="90"/>
      <c r="F749" s="90"/>
    </row>
    <row r="750" spans="1:6" s="85" customFormat="1" ht="15.75" x14ac:dyDescent="0.25">
      <c r="A750" s="90"/>
      <c r="E750" s="90"/>
      <c r="F750" s="90"/>
    </row>
    <row r="751" spans="1:6" s="85" customFormat="1" ht="15.75" x14ac:dyDescent="0.25">
      <c r="A751" s="90"/>
      <c r="E751" s="90"/>
      <c r="F751" s="90"/>
    </row>
    <row r="752" spans="1:6" s="85" customFormat="1" ht="15.75" x14ac:dyDescent="0.25">
      <c r="A752" s="90"/>
      <c r="E752" s="90"/>
      <c r="F752" s="90"/>
    </row>
    <row r="753" spans="1:6" s="85" customFormat="1" ht="15.75" x14ac:dyDescent="0.25">
      <c r="A753" s="90"/>
      <c r="E753" s="90"/>
      <c r="F753" s="90"/>
    </row>
    <row r="754" spans="1:6" s="85" customFormat="1" ht="15.75" x14ac:dyDescent="0.25">
      <c r="A754" s="90"/>
      <c r="E754" s="90"/>
      <c r="F754" s="90"/>
    </row>
    <row r="755" spans="1:6" s="85" customFormat="1" ht="15.75" x14ac:dyDescent="0.25">
      <c r="A755" s="90"/>
      <c r="E755" s="90"/>
      <c r="F755" s="90"/>
    </row>
    <row r="756" spans="1:6" s="85" customFormat="1" ht="15.75" x14ac:dyDescent="0.25">
      <c r="A756" s="90"/>
      <c r="E756" s="90"/>
      <c r="F756" s="90"/>
    </row>
    <row r="757" spans="1:6" s="85" customFormat="1" ht="15.75" x14ac:dyDescent="0.25">
      <c r="A757" s="90"/>
      <c r="E757" s="90"/>
      <c r="F757" s="90"/>
    </row>
    <row r="758" spans="1:6" s="85" customFormat="1" ht="15.75" x14ac:dyDescent="0.25">
      <c r="A758" s="90"/>
      <c r="E758" s="90"/>
      <c r="F758" s="90"/>
    </row>
    <row r="759" spans="1:6" s="85" customFormat="1" ht="15.75" x14ac:dyDescent="0.25">
      <c r="A759" s="90"/>
      <c r="E759" s="90"/>
      <c r="F759" s="90"/>
    </row>
    <row r="760" spans="1:6" s="85" customFormat="1" ht="15.75" x14ac:dyDescent="0.25">
      <c r="A760" s="90"/>
      <c r="E760" s="90"/>
      <c r="F760" s="90"/>
    </row>
    <row r="761" spans="1:6" s="85" customFormat="1" ht="15.75" x14ac:dyDescent="0.25">
      <c r="A761" s="90"/>
      <c r="E761" s="90"/>
      <c r="F761" s="90"/>
    </row>
    <row r="762" spans="1:6" s="85" customFormat="1" ht="15.75" x14ac:dyDescent="0.25">
      <c r="A762" s="90"/>
      <c r="E762" s="90"/>
      <c r="F762" s="90"/>
    </row>
    <row r="763" spans="1:6" s="85" customFormat="1" ht="15.75" x14ac:dyDescent="0.25">
      <c r="A763" s="90"/>
      <c r="E763" s="90"/>
      <c r="F763" s="90"/>
    </row>
    <row r="764" spans="1:6" s="85" customFormat="1" ht="15.75" x14ac:dyDescent="0.25">
      <c r="A764" s="90"/>
      <c r="E764" s="90"/>
      <c r="F764" s="90"/>
    </row>
    <row r="765" spans="1:6" s="85" customFormat="1" ht="15.75" x14ac:dyDescent="0.25">
      <c r="A765" s="90"/>
      <c r="E765" s="90"/>
      <c r="F765" s="90"/>
    </row>
    <row r="766" spans="1:6" s="85" customFormat="1" ht="15.75" x14ac:dyDescent="0.25">
      <c r="A766" s="90"/>
      <c r="E766" s="90"/>
      <c r="F766" s="90"/>
    </row>
    <row r="767" spans="1:6" s="85" customFormat="1" ht="15.75" x14ac:dyDescent="0.25">
      <c r="A767" s="90"/>
      <c r="E767" s="90"/>
      <c r="F767" s="90"/>
    </row>
    <row r="768" spans="1:6" s="85" customFormat="1" ht="15.75" x14ac:dyDescent="0.25">
      <c r="A768" s="90"/>
      <c r="E768" s="90"/>
      <c r="F768" s="90"/>
    </row>
    <row r="769" spans="1:6" s="85" customFormat="1" ht="15.75" x14ac:dyDescent="0.25">
      <c r="A769" s="90"/>
      <c r="E769" s="90"/>
      <c r="F769" s="90"/>
    </row>
    <row r="770" spans="1:6" s="85" customFormat="1" ht="15.75" x14ac:dyDescent="0.25">
      <c r="A770" s="90"/>
      <c r="E770" s="90"/>
      <c r="F770" s="90"/>
    </row>
    <row r="771" spans="1:6" s="85" customFormat="1" ht="15.75" x14ac:dyDescent="0.25">
      <c r="A771" s="90"/>
      <c r="E771" s="90"/>
      <c r="F771" s="90"/>
    </row>
    <row r="772" spans="1:6" s="85" customFormat="1" ht="15.75" x14ac:dyDescent="0.25">
      <c r="A772" s="90"/>
      <c r="E772" s="90"/>
      <c r="F772" s="90"/>
    </row>
    <row r="773" spans="1:6" s="85" customFormat="1" ht="15.75" x14ac:dyDescent="0.25">
      <c r="A773" s="90"/>
      <c r="E773" s="90"/>
      <c r="F773" s="90"/>
    </row>
    <row r="774" spans="1:6" s="85" customFormat="1" ht="15.75" x14ac:dyDescent="0.25">
      <c r="A774" s="90"/>
      <c r="E774" s="90"/>
      <c r="F774" s="90"/>
    </row>
    <row r="775" spans="1:6" s="85" customFormat="1" ht="15.75" x14ac:dyDescent="0.25">
      <c r="A775" s="90"/>
      <c r="E775" s="90"/>
      <c r="F775" s="90"/>
    </row>
    <row r="776" spans="1:6" s="85" customFormat="1" ht="15.75" x14ac:dyDescent="0.25">
      <c r="A776" s="90"/>
      <c r="E776" s="90"/>
      <c r="F776" s="90"/>
    </row>
    <row r="777" spans="1:6" s="85" customFormat="1" ht="15.75" x14ac:dyDescent="0.25">
      <c r="A777" s="90"/>
      <c r="E777" s="90"/>
      <c r="F777" s="90"/>
    </row>
    <row r="778" spans="1:6" s="85" customFormat="1" ht="15.75" x14ac:dyDescent="0.25">
      <c r="A778" s="90"/>
      <c r="E778" s="90"/>
      <c r="F778" s="90"/>
    </row>
    <row r="779" spans="1:6" s="85" customFormat="1" ht="15.75" x14ac:dyDescent="0.25">
      <c r="A779" s="90"/>
      <c r="E779" s="90"/>
      <c r="F779" s="90"/>
    </row>
    <row r="780" spans="1:6" s="85" customFormat="1" ht="15.75" x14ac:dyDescent="0.25">
      <c r="A780" s="90"/>
      <c r="E780" s="90"/>
      <c r="F780" s="90"/>
    </row>
    <row r="781" spans="1:6" s="85" customFormat="1" ht="15.75" x14ac:dyDescent="0.25">
      <c r="A781" s="90"/>
      <c r="E781" s="90"/>
      <c r="F781" s="90"/>
    </row>
    <row r="782" spans="1:6" s="85" customFormat="1" ht="15.75" x14ac:dyDescent="0.25">
      <c r="A782" s="90"/>
      <c r="E782" s="90"/>
      <c r="F782" s="90"/>
    </row>
    <row r="783" spans="1:6" s="85" customFormat="1" ht="15.75" x14ac:dyDescent="0.25">
      <c r="A783" s="90"/>
      <c r="E783" s="90"/>
      <c r="F783" s="90"/>
    </row>
    <row r="784" spans="1:6" s="85" customFormat="1" ht="15.75" x14ac:dyDescent="0.25">
      <c r="A784" s="90"/>
      <c r="E784" s="90"/>
      <c r="F784" s="90"/>
    </row>
    <row r="785" spans="1:6" s="85" customFormat="1" ht="15.75" x14ac:dyDescent="0.25">
      <c r="A785" s="90"/>
      <c r="E785" s="90"/>
      <c r="F785" s="90"/>
    </row>
    <row r="786" spans="1:6" s="85" customFormat="1" ht="15.75" x14ac:dyDescent="0.25">
      <c r="A786" s="90"/>
      <c r="E786" s="90"/>
      <c r="F786" s="90"/>
    </row>
    <row r="787" spans="1:6" s="85" customFormat="1" ht="15.75" x14ac:dyDescent="0.25">
      <c r="A787" s="90"/>
      <c r="E787" s="90"/>
      <c r="F787" s="90"/>
    </row>
    <row r="788" spans="1:6" s="85" customFormat="1" ht="15.75" x14ac:dyDescent="0.25">
      <c r="A788" s="90"/>
      <c r="E788" s="90"/>
      <c r="F788" s="90"/>
    </row>
    <row r="789" spans="1:6" s="85" customFormat="1" ht="15.75" x14ac:dyDescent="0.25">
      <c r="A789" s="90"/>
      <c r="E789" s="90"/>
      <c r="F789" s="90"/>
    </row>
    <row r="790" spans="1:6" s="85" customFormat="1" ht="15.75" x14ac:dyDescent="0.25">
      <c r="A790" s="90"/>
      <c r="E790" s="90"/>
      <c r="F790" s="90"/>
    </row>
    <row r="791" spans="1:6" s="85" customFormat="1" ht="15.75" x14ac:dyDescent="0.25">
      <c r="A791" s="90"/>
      <c r="E791" s="90"/>
      <c r="F791" s="90"/>
    </row>
    <row r="792" spans="1:6" s="85" customFormat="1" ht="15.75" x14ac:dyDescent="0.25">
      <c r="A792" s="90"/>
      <c r="E792" s="90"/>
      <c r="F792" s="90"/>
    </row>
    <row r="793" spans="1:6" s="85" customFormat="1" ht="15.75" x14ac:dyDescent="0.25">
      <c r="A793" s="90"/>
      <c r="E793" s="90"/>
      <c r="F793" s="90"/>
    </row>
    <row r="794" spans="1:6" s="85" customFormat="1" ht="15.75" x14ac:dyDescent="0.25">
      <c r="A794" s="90"/>
      <c r="E794" s="90"/>
      <c r="F794" s="90"/>
    </row>
    <row r="795" spans="1:6" s="85" customFormat="1" ht="15.75" x14ac:dyDescent="0.25">
      <c r="A795" s="90"/>
      <c r="E795" s="90"/>
      <c r="F795" s="90"/>
    </row>
    <row r="796" spans="1:6" s="85" customFormat="1" ht="15.75" x14ac:dyDescent="0.25">
      <c r="A796" s="90"/>
      <c r="E796" s="90"/>
      <c r="F796" s="90"/>
    </row>
    <row r="797" spans="1:6" s="85" customFormat="1" ht="15.75" x14ac:dyDescent="0.25">
      <c r="A797" s="90"/>
      <c r="E797" s="90"/>
      <c r="F797" s="90"/>
    </row>
    <row r="798" spans="1:6" s="85" customFormat="1" ht="15.75" x14ac:dyDescent="0.25">
      <c r="A798" s="90"/>
      <c r="E798" s="90"/>
      <c r="F798" s="90"/>
    </row>
    <row r="799" spans="1:6" s="85" customFormat="1" ht="15.75" x14ac:dyDescent="0.25">
      <c r="A799" s="90"/>
      <c r="E799" s="90"/>
      <c r="F799" s="90"/>
    </row>
    <row r="800" spans="1:6" s="85" customFormat="1" ht="15.75" x14ac:dyDescent="0.25">
      <c r="A800" s="90"/>
      <c r="E800" s="90"/>
      <c r="F800" s="90"/>
    </row>
    <row r="801" spans="1:6" s="85" customFormat="1" ht="15.75" x14ac:dyDescent="0.25">
      <c r="A801" s="90"/>
      <c r="E801" s="90"/>
      <c r="F801" s="90"/>
    </row>
    <row r="802" spans="1:6" s="85" customFormat="1" ht="15.75" x14ac:dyDescent="0.25">
      <c r="A802" s="90"/>
      <c r="E802" s="90"/>
      <c r="F802" s="90"/>
    </row>
    <row r="803" spans="1:6" s="85" customFormat="1" ht="15.75" x14ac:dyDescent="0.25">
      <c r="A803" s="90"/>
      <c r="E803" s="90"/>
      <c r="F803" s="90"/>
    </row>
    <row r="804" spans="1:6" s="85" customFormat="1" ht="15.75" x14ac:dyDescent="0.25">
      <c r="A804" s="90"/>
      <c r="E804" s="90"/>
      <c r="F804" s="90"/>
    </row>
    <row r="805" spans="1:6" s="85" customFormat="1" ht="15.75" x14ac:dyDescent="0.25">
      <c r="A805" s="90"/>
      <c r="E805" s="90"/>
      <c r="F805" s="90"/>
    </row>
    <row r="806" spans="1:6" s="85" customFormat="1" ht="15.75" x14ac:dyDescent="0.25">
      <c r="A806" s="90"/>
      <c r="E806" s="90"/>
      <c r="F806" s="90"/>
    </row>
    <row r="807" spans="1:6" s="85" customFormat="1" ht="15.75" x14ac:dyDescent="0.25">
      <c r="A807" s="90"/>
      <c r="E807" s="90"/>
      <c r="F807" s="90"/>
    </row>
    <row r="808" spans="1:6" s="85" customFormat="1" ht="15.75" x14ac:dyDescent="0.25">
      <c r="A808" s="90"/>
      <c r="E808" s="90"/>
      <c r="F808" s="90"/>
    </row>
    <row r="809" spans="1:6" s="85" customFormat="1" ht="15.75" x14ac:dyDescent="0.25">
      <c r="A809" s="90"/>
      <c r="E809" s="90"/>
      <c r="F809" s="90"/>
    </row>
    <row r="810" spans="1:6" s="85" customFormat="1" ht="15.75" x14ac:dyDescent="0.25">
      <c r="A810" s="90"/>
      <c r="E810" s="90"/>
      <c r="F810" s="90"/>
    </row>
    <row r="811" spans="1:6" s="85" customFormat="1" ht="15.75" x14ac:dyDescent="0.25">
      <c r="A811" s="90"/>
      <c r="E811" s="90"/>
      <c r="F811" s="90"/>
    </row>
    <row r="812" spans="1:6" s="85" customFormat="1" ht="15.75" x14ac:dyDescent="0.25">
      <c r="A812" s="90"/>
      <c r="E812" s="90"/>
      <c r="F812" s="90"/>
    </row>
    <row r="813" spans="1:6" s="85" customFormat="1" ht="15.75" x14ac:dyDescent="0.25">
      <c r="A813" s="90"/>
      <c r="E813" s="90"/>
      <c r="F813" s="90"/>
    </row>
    <row r="814" spans="1:6" s="85" customFormat="1" ht="15.75" x14ac:dyDescent="0.25">
      <c r="A814" s="90"/>
      <c r="E814" s="90"/>
      <c r="F814" s="90"/>
    </row>
    <row r="815" spans="1:6" s="85" customFormat="1" ht="15.75" x14ac:dyDescent="0.25">
      <c r="A815" s="90"/>
      <c r="E815" s="90"/>
      <c r="F815" s="90"/>
    </row>
    <row r="816" spans="1:6" s="85" customFormat="1" ht="15.75" x14ac:dyDescent="0.25">
      <c r="A816" s="90"/>
      <c r="E816" s="90"/>
      <c r="F816" s="90"/>
    </row>
    <row r="817" spans="1:6" s="85" customFormat="1" ht="15.75" x14ac:dyDescent="0.25">
      <c r="A817" s="90"/>
      <c r="E817" s="90"/>
      <c r="F817" s="90"/>
    </row>
    <row r="818" spans="1:6" s="85" customFormat="1" ht="15.75" x14ac:dyDescent="0.25">
      <c r="A818" s="90"/>
      <c r="E818" s="90"/>
      <c r="F818" s="90"/>
    </row>
    <row r="819" spans="1:6" s="85" customFormat="1" ht="15.75" x14ac:dyDescent="0.25">
      <c r="A819" s="90"/>
      <c r="E819" s="90"/>
      <c r="F819" s="90"/>
    </row>
    <row r="820" spans="1:6" s="85" customFormat="1" ht="15.75" x14ac:dyDescent="0.25">
      <c r="A820" s="90"/>
      <c r="E820" s="90"/>
      <c r="F820" s="90"/>
    </row>
    <row r="821" spans="1:6" s="85" customFormat="1" ht="15.75" x14ac:dyDescent="0.25">
      <c r="A821" s="90"/>
      <c r="E821" s="90"/>
      <c r="F821" s="90"/>
    </row>
    <row r="822" spans="1:6" s="85" customFormat="1" ht="15.75" x14ac:dyDescent="0.25">
      <c r="A822" s="90"/>
      <c r="E822" s="90"/>
      <c r="F822" s="90"/>
    </row>
    <row r="823" spans="1:6" s="85" customFormat="1" ht="15.75" x14ac:dyDescent="0.25">
      <c r="A823" s="90"/>
      <c r="E823" s="90"/>
      <c r="F823" s="90"/>
    </row>
    <row r="824" spans="1:6" s="85" customFormat="1" ht="15.75" x14ac:dyDescent="0.25">
      <c r="A824" s="90"/>
      <c r="E824" s="90"/>
      <c r="F824" s="90"/>
    </row>
    <row r="825" spans="1:6" s="85" customFormat="1" ht="15.75" x14ac:dyDescent="0.25">
      <c r="A825" s="90"/>
      <c r="E825" s="90"/>
      <c r="F825" s="90"/>
    </row>
    <row r="826" spans="1:6" s="85" customFormat="1" ht="15.75" x14ac:dyDescent="0.25">
      <c r="A826" s="90"/>
      <c r="E826" s="90"/>
      <c r="F826" s="90"/>
    </row>
    <row r="827" spans="1:6" s="85" customFormat="1" ht="15.75" x14ac:dyDescent="0.25">
      <c r="A827" s="90"/>
      <c r="E827" s="90"/>
      <c r="F827" s="90"/>
    </row>
    <row r="828" spans="1:6" s="85" customFormat="1" ht="15.75" x14ac:dyDescent="0.25">
      <c r="A828" s="90"/>
      <c r="E828" s="90"/>
      <c r="F828" s="90"/>
    </row>
    <row r="829" spans="1:6" s="85" customFormat="1" ht="15.75" x14ac:dyDescent="0.25">
      <c r="A829" s="90"/>
      <c r="E829" s="90"/>
      <c r="F829" s="90"/>
    </row>
    <row r="830" spans="1:6" s="85" customFormat="1" ht="15.75" x14ac:dyDescent="0.25">
      <c r="A830" s="90"/>
      <c r="E830" s="90"/>
      <c r="F830" s="90"/>
    </row>
    <row r="831" spans="1:6" s="85" customFormat="1" ht="15.75" x14ac:dyDescent="0.25">
      <c r="A831" s="90"/>
      <c r="E831" s="90"/>
      <c r="F831" s="90"/>
    </row>
    <row r="832" spans="1:6" s="85" customFormat="1" ht="15.75" x14ac:dyDescent="0.25">
      <c r="A832" s="90"/>
      <c r="E832" s="90"/>
      <c r="F832" s="90"/>
    </row>
    <row r="833" spans="1:6" s="85" customFormat="1" ht="15.75" x14ac:dyDescent="0.25">
      <c r="A833" s="90"/>
      <c r="E833" s="90"/>
      <c r="F833" s="90"/>
    </row>
    <row r="834" spans="1:6" s="85" customFormat="1" ht="15.75" x14ac:dyDescent="0.25">
      <c r="A834" s="90"/>
      <c r="E834" s="90"/>
      <c r="F834" s="90"/>
    </row>
    <row r="835" spans="1:6" s="85" customFormat="1" ht="15.75" x14ac:dyDescent="0.25">
      <c r="A835" s="90"/>
      <c r="E835" s="90"/>
      <c r="F835" s="90"/>
    </row>
    <row r="836" spans="1:6" s="85" customFormat="1" ht="15.75" x14ac:dyDescent="0.25">
      <c r="A836" s="90"/>
      <c r="E836" s="90"/>
      <c r="F836" s="90"/>
    </row>
    <row r="837" spans="1:6" s="85" customFormat="1" ht="15.75" x14ac:dyDescent="0.25">
      <c r="A837" s="90"/>
      <c r="E837" s="90"/>
      <c r="F837" s="90"/>
    </row>
    <row r="838" spans="1:6" s="85" customFormat="1" ht="15.75" x14ac:dyDescent="0.25">
      <c r="A838" s="90"/>
      <c r="E838" s="90"/>
      <c r="F838" s="90"/>
    </row>
    <row r="839" spans="1:6" s="85" customFormat="1" ht="15.75" x14ac:dyDescent="0.25">
      <c r="A839" s="90"/>
      <c r="E839" s="90"/>
      <c r="F839" s="90"/>
    </row>
    <row r="840" spans="1:6" s="85" customFormat="1" ht="15.75" x14ac:dyDescent="0.25">
      <c r="A840" s="90"/>
      <c r="E840" s="90"/>
      <c r="F840" s="90"/>
    </row>
    <row r="841" spans="1:6" s="85" customFormat="1" ht="15.75" x14ac:dyDescent="0.25">
      <c r="A841" s="90"/>
      <c r="E841" s="90"/>
      <c r="F841" s="90"/>
    </row>
    <row r="842" spans="1:6" s="85" customFormat="1" ht="15.75" x14ac:dyDescent="0.25">
      <c r="A842" s="90"/>
      <c r="E842" s="90"/>
      <c r="F842" s="90"/>
    </row>
    <row r="843" spans="1:6" s="85" customFormat="1" ht="15.75" x14ac:dyDescent="0.25">
      <c r="A843" s="90"/>
      <c r="E843" s="90"/>
      <c r="F843" s="90"/>
    </row>
    <row r="844" spans="1:6" s="85" customFormat="1" ht="15.75" x14ac:dyDescent="0.25">
      <c r="A844" s="90"/>
      <c r="E844" s="90"/>
      <c r="F844" s="90"/>
    </row>
    <row r="845" spans="1:6" s="85" customFormat="1" ht="15.75" x14ac:dyDescent="0.25">
      <c r="A845" s="90"/>
      <c r="E845" s="90"/>
      <c r="F845" s="90"/>
    </row>
    <row r="846" spans="1:6" s="85" customFormat="1" ht="15.75" x14ac:dyDescent="0.25">
      <c r="A846" s="90"/>
      <c r="E846" s="90"/>
      <c r="F846" s="90"/>
    </row>
    <row r="847" spans="1:6" s="85" customFormat="1" ht="15.75" x14ac:dyDescent="0.25">
      <c r="A847" s="90"/>
      <c r="E847" s="90"/>
      <c r="F847" s="90"/>
    </row>
    <row r="848" spans="1:6" s="85" customFormat="1" ht="15.75" x14ac:dyDescent="0.25">
      <c r="A848" s="90"/>
      <c r="E848" s="90"/>
      <c r="F848" s="90"/>
    </row>
    <row r="849" spans="1:6" s="85" customFormat="1" ht="15.75" x14ac:dyDescent="0.25">
      <c r="A849" s="90"/>
      <c r="E849" s="90"/>
      <c r="F849" s="90"/>
    </row>
    <row r="850" spans="1:6" s="85" customFormat="1" ht="15.75" x14ac:dyDescent="0.25">
      <c r="A850" s="90"/>
      <c r="E850" s="90"/>
      <c r="F850" s="90"/>
    </row>
    <row r="851" spans="1:6" s="85" customFormat="1" ht="15.75" x14ac:dyDescent="0.25">
      <c r="A851" s="90"/>
      <c r="E851" s="90"/>
      <c r="F851" s="90"/>
    </row>
    <row r="852" spans="1:6" s="85" customFormat="1" ht="15.75" x14ac:dyDescent="0.25">
      <c r="A852" s="90"/>
      <c r="E852" s="90"/>
      <c r="F852" s="90"/>
    </row>
    <row r="853" spans="1:6" s="85" customFormat="1" ht="15.75" x14ac:dyDescent="0.25">
      <c r="A853" s="90"/>
      <c r="E853" s="90"/>
      <c r="F853" s="90"/>
    </row>
    <row r="854" spans="1:6" s="85" customFormat="1" ht="15.75" x14ac:dyDescent="0.25">
      <c r="A854" s="90"/>
      <c r="E854" s="90"/>
      <c r="F854" s="90"/>
    </row>
    <row r="855" spans="1:6" s="85" customFormat="1" ht="15.75" x14ac:dyDescent="0.25">
      <c r="A855" s="90"/>
      <c r="E855" s="90"/>
      <c r="F855" s="90"/>
    </row>
    <row r="856" spans="1:6" s="85" customFormat="1" ht="15.75" x14ac:dyDescent="0.25">
      <c r="A856" s="90"/>
      <c r="E856" s="90"/>
      <c r="F856" s="90"/>
    </row>
    <row r="857" spans="1:6" s="85" customFormat="1" ht="15.75" x14ac:dyDescent="0.25">
      <c r="A857" s="90"/>
      <c r="E857" s="90"/>
      <c r="F857" s="90"/>
    </row>
    <row r="858" spans="1:6" s="85" customFormat="1" ht="15.75" x14ac:dyDescent="0.25">
      <c r="A858" s="90"/>
      <c r="E858" s="90"/>
      <c r="F858" s="90"/>
    </row>
    <row r="859" spans="1:6" s="85" customFormat="1" ht="15.75" x14ac:dyDescent="0.25">
      <c r="A859" s="90"/>
      <c r="E859" s="90"/>
      <c r="F859" s="90"/>
    </row>
    <row r="860" spans="1:6" s="85" customFormat="1" ht="15.75" x14ac:dyDescent="0.25">
      <c r="A860" s="90"/>
      <c r="E860" s="90"/>
      <c r="F860" s="90"/>
    </row>
    <row r="861" spans="1:6" s="85" customFormat="1" ht="15.75" x14ac:dyDescent="0.25">
      <c r="A861" s="90"/>
      <c r="E861" s="90"/>
      <c r="F861" s="90"/>
    </row>
    <row r="862" spans="1:6" s="85" customFormat="1" ht="15.75" x14ac:dyDescent="0.25">
      <c r="A862" s="90"/>
      <c r="E862" s="90"/>
      <c r="F862" s="90"/>
    </row>
    <row r="863" spans="1:6" s="85" customFormat="1" ht="15.75" x14ac:dyDescent="0.25">
      <c r="A863" s="90"/>
      <c r="E863" s="90"/>
      <c r="F863" s="90"/>
    </row>
    <row r="864" spans="1:6" s="85" customFormat="1" ht="15.75" x14ac:dyDescent="0.25">
      <c r="A864" s="90"/>
      <c r="E864" s="90"/>
      <c r="F864" s="90"/>
    </row>
    <row r="865" spans="1:6" s="85" customFormat="1" ht="15.75" x14ac:dyDescent="0.25">
      <c r="A865" s="90"/>
      <c r="E865" s="90"/>
      <c r="F865" s="90"/>
    </row>
    <row r="866" spans="1:6" s="85" customFormat="1" ht="15.75" x14ac:dyDescent="0.25">
      <c r="A866" s="90"/>
      <c r="E866" s="90"/>
      <c r="F866" s="90"/>
    </row>
    <row r="867" spans="1:6" s="85" customFormat="1" ht="15.75" x14ac:dyDescent="0.25">
      <c r="A867" s="90"/>
      <c r="E867" s="90"/>
      <c r="F867" s="90"/>
    </row>
    <row r="868" spans="1:6" s="85" customFormat="1" ht="15.75" x14ac:dyDescent="0.25">
      <c r="A868" s="90"/>
      <c r="E868" s="90"/>
      <c r="F868" s="90"/>
    </row>
    <row r="869" spans="1:6" s="85" customFormat="1" ht="15.75" x14ac:dyDescent="0.25">
      <c r="A869" s="90"/>
      <c r="E869" s="90"/>
      <c r="F869" s="90"/>
    </row>
    <row r="870" spans="1:6" s="85" customFormat="1" ht="15.75" x14ac:dyDescent="0.25">
      <c r="A870" s="90"/>
      <c r="E870" s="90"/>
      <c r="F870" s="90"/>
    </row>
    <row r="871" spans="1:6" s="85" customFormat="1" ht="15.75" x14ac:dyDescent="0.25">
      <c r="A871" s="90"/>
      <c r="E871" s="90"/>
      <c r="F871" s="90"/>
    </row>
    <row r="872" spans="1:6" s="85" customFormat="1" ht="15.75" x14ac:dyDescent="0.25">
      <c r="A872" s="90"/>
      <c r="E872" s="90"/>
      <c r="F872" s="90"/>
    </row>
    <row r="873" spans="1:6" s="85" customFormat="1" ht="15.75" x14ac:dyDescent="0.25">
      <c r="A873" s="90"/>
      <c r="E873" s="90"/>
      <c r="F873" s="90"/>
    </row>
    <row r="874" spans="1:6" s="85" customFormat="1" ht="15.75" x14ac:dyDescent="0.25">
      <c r="A874" s="90"/>
      <c r="E874" s="90"/>
      <c r="F874" s="90"/>
    </row>
    <row r="875" spans="1:6" s="85" customFormat="1" ht="15.75" x14ac:dyDescent="0.25">
      <c r="A875" s="90"/>
      <c r="E875" s="90"/>
      <c r="F875" s="90"/>
    </row>
    <row r="876" spans="1:6" s="85" customFormat="1" ht="15.75" x14ac:dyDescent="0.25">
      <c r="A876" s="90"/>
      <c r="E876" s="90"/>
      <c r="F876" s="90"/>
    </row>
    <row r="877" spans="1:6" s="85" customFormat="1" ht="15.75" x14ac:dyDescent="0.25">
      <c r="A877" s="90"/>
      <c r="E877" s="90"/>
      <c r="F877" s="90"/>
    </row>
    <row r="878" spans="1:6" s="85" customFormat="1" ht="15.75" x14ac:dyDescent="0.25">
      <c r="A878" s="90"/>
      <c r="E878" s="90"/>
      <c r="F878" s="90"/>
    </row>
    <row r="879" spans="1:6" s="85" customFormat="1" ht="15.75" x14ac:dyDescent="0.25">
      <c r="A879" s="90"/>
      <c r="E879" s="90"/>
      <c r="F879" s="90"/>
    </row>
    <row r="880" spans="1:6" s="85" customFormat="1" ht="15.75" x14ac:dyDescent="0.25">
      <c r="A880" s="90"/>
      <c r="E880" s="90"/>
      <c r="F880" s="90"/>
    </row>
    <row r="881" spans="1:6" s="85" customFormat="1" ht="15.75" x14ac:dyDescent="0.25">
      <c r="A881" s="90"/>
      <c r="E881" s="90"/>
      <c r="F881" s="90"/>
    </row>
    <row r="882" spans="1:6" s="85" customFormat="1" ht="15.75" x14ac:dyDescent="0.25">
      <c r="A882" s="90"/>
      <c r="E882" s="90"/>
      <c r="F882" s="90"/>
    </row>
    <row r="883" spans="1:6" s="85" customFormat="1" ht="15.75" x14ac:dyDescent="0.25">
      <c r="A883" s="90"/>
      <c r="E883" s="90"/>
      <c r="F883" s="90"/>
    </row>
    <row r="884" spans="1:6" s="85" customFormat="1" ht="15.75" x14ac:dyDescent="0.25">
      <c r="A884" s="90"/>
      <c r="E884" s="90"/>
      <c r="F884" s="90"/>
    </row>
    <row r="885" spans="1:6" s="85" customFormat="1" ht="15.75" x14ac:dyDescent="0.25">
      <c r="A885" s="90"/>
      <c r="E885" s="90"/>
      <c r="F885" s="90"/>
    </row>
    <row r="886" spans="1:6" s="85" customFormat="1" ht="15.75" x14ac:dyDescent="0.25">
      <c r="A886" s="90"/>
      <c r="E886" s="90"/>
      <c r="F886" s="90"/>
    </row>
    <row r="887" spans="1:6" s="85" customFormat="1" ht="15.75" x14ac:dyDescent="0.25">
      <c r="A887" s="90"/>
      <c r="E887" s="90"/>
      <c r="F887" s="90"/>
    </row>
    <row r="888" spans="1:6" s="85" customFormat="1" ht="15.75" x14ac:dyDescent="0.25">
      <c r="A888" s="90"/>
      <c r="E888" s="90"/>
      <c r="F888" s="90"/>
    </row>
    <row r="889" spans="1:6" s="85" customFormat="1" ht="15.75" x14ac:dyDescent="0.25">
      <c r="A889" s="90"/>
      <c r="E889" s="90"/>
      <c r="F889" s="90"/>
    </row>
    <row r="890" spans="1:6" s="85" customFormat="1" ht="15.75" x14ac:dyDescent="0.25">
      <c r="A890" s="90"/>
      <c r="E890" s="90"/>
      <c r="F890" s="90"/>
    </row>
    <row r="891" spans="1:6" s="85" customFormat="1" ht="15.75" x14ac:dyDescent="0.25">
      <c r="A891" s="90"/>
      <c r="E891" s="90"/>
      <c r="F891" s="90"/>
    </row>
    <row r="892" spans="1:6" s="85" customFormat="1" ht="15.75" x14ac:dyDescent="0.25">
      <c r="A892" s="90"/>
      <c r="E892" s="90"/>
      <c r="F892" s="90"/>
    </row>
    <row r="893" spans="1:6" s="85" customFormat="1" ht="15.75" x14ac:dyDescent="0.25">
      <c r="A893" s="90"/>
      <c r="E893" s="90"/>
      <c r="F893" s="90"/>
    </row>
    <row r="894" spans="1:6" s="85" customFormat="1" ht="15.75" x14ac:dyDescent="0.25">
      <c r="A894" s="90"/>
      <c r="E894" s="90"/>
      <c r="F894" s="90"/>
    </row>
    <row r="895" spans="1:6" s="85" customFormat="1" ht="15.75" x14ac:dyDescent="0.25">
      <c r="A895" s="90"/>
      <c r="E895" s="90"/>
      <c r="F895" s="90"/>
    </row>
    <row r="896" spans="1:6" s="85" customFormat="1" ht="15.75" x14ac:dyDescent="0.25">
      <c r="A896" s="90"/>
      <c r="E896" s="90"/>
      <c r="F896" s="90"/>
    </row>
    <row r="897" spans="1:6" s="85" customFormat="1" ht="15.75" x14ac:dyDescent="0.25">
      <c r="A897" s="90"/>
      <c r="E897" s="90"/>
      <c r="F897" s="90"/>
    </row>
    <row r="898" spans="1:6" s="85" customFormat="1" ht="15.75" x14ac:dyDescent="0.25">
      <c r="A898" s="90"/>
      <c r="E898" s="90"/>
      <c r="F898" s="90"/>
    </row>
    <row r="899" spans="1:6" s="85" customFormat="1" ht="15.75" x14ac:dyDescent="0.25">
      <c r="A899" s="90"/>
      <c r="E899" s="90"/>
      <c r="F899" s="90"/>
    </row>
    <row r="900" spans="1:6" s="85" customFormat="1" ht="15.75" x14ac:dyDescent="0.25">
      <c r="A900" s="90"/>
      <c r="E900" s="90"/>
      <c r="F900" s="90"/>
    </row>
    <row r="901" spans="1:6" s="85" customFormat="1" ht="15.75" x14ac:dyDescent="0.25">
      <c r="A901" s="90"/>
      <c r="E901" s="90"/>
      <c r="F901" s="90"/>
    </row>
    <row r="902" spans="1:6" s="85" customFormat="1" ht="15.75" x14ac:dyDescent="0.25">
      <c r="A902" s="90"/>
      <c r="E902" s="90"/>
      <c r="F902" s="90"/>
    </row>
    <row r="903" spans="1:6" s="85" customFormat="1" ht="15.75" x14ac:dyDescent="0.25">
      <c r="A903" s="90"/>
      <c r="E903" s="90"/>
      <c r="F903" s="90"/>
    </row>
    <row r="904" spans="1:6" s="85" customFormat="1" ht="15.75" x14ac:dyDescent="0.25">
      <c r="A904" s="90"/>
      <c r="E904" s="90"/>
      <c r="F904" s="90"/>
    </row>
    <row r="905" spans="1:6" s="85" customFormat="1" ht="15.75" x14ac:dyDescent="0.25">
      <c r="A905" s="90"/>
      <c r="E905" s="90"/>
      <c r="F905" s="90"/>
    </row>
    <row r="906" spans="1:6" s="85" customFormat="1" ht="15.75" x14ac:dyDescent="0.25">
      <c r="A906" s="90"/>
      <c r="E906" s="90"/>
      <c r="F906" s="90"/>
    </row>
    <row r="907" spans="1:6" s="85" customFormat="1" ht="15.75" x14ac:dyDescent="0.25">
      <c r="A907" s="90"/>
      <c r="E907" s="90"/>
      <c r="F907" s="90"/>
    </row>
    <row r="908" spans="1:6" s="85" customFormat="1" ht="15.75" x14ac:dyDescent="0.25">
      <c r="A908" s="90"/>
      <c r="E908" s="90"/>
      <c r="F908" s="90"/>
    </row>
    <row r="909" spans="1:6" s="85" customFormat="1" ht="15.75" x14ac:dyDescent="0.25">
      <c r="A909" s="90"/>
      <c r="E909" s="90"/>
      <c r="F909" s="90"/>
    </row>
    <row r="910" spans="1:6" s="85" customFormat="1" ht="15.75" x14ac:dyDescent="0.25">
      <c r="A910" s="90"/>
      <c r="E910" s="90"/>
      <c r="F910" s="90"/>
    </row>
    <row r="911" spans="1:6" s="85" customFormat="1" ht="15.75" x14ac:dyDescent="0.25">
      <c r="A911" s="90"/>
      <c r="E911" s="90"/>
      <c r="F911" s="90"/>
    </row>
    <row r="912" spans="1:6" s="85" customFormat="1" ht="15.75" x14ac:dyDescent="0.25">
      <c r="A912" s="90"/>
      <c r="E912" s="90"/>
      <c r="F912" s="90"/>
    </row>
    <row r="913" spans="1:6" s="85" customFormat="1" ht="15.75" x14ac:dyDescent="0.25">
      <c r="A913" s="90"/>
      <c r="E913" s="90"/>
      <c r="F913" s="90"/>
    </row>
    <row r="914" spans="1:6" s="85" customFormat="1" ht="15.75" x14ac:dyDescent="0.25">
      <c r="A914" s="90"/>
      <c r="E914" s="90"/>
      <c r="F914" s="90"/>
    </row>
    <row r="915" spans="1:6" s="85" customFormat="1" ht="15.75" x14ac:dyDescent="0.25">
      <c r="A915" s="90"/>
      <c r="E915" s="90"/>
      <c r="F915" s="90"/>
    </row>
    <row r="916" spans="1:6" s="85" customFormat="1" ht="15.75" x14ac:dyDescent="0.25">
      <c r="A916" s="90"/>
      <c r="E916" s="90"/>
      <c r="F916" s="90"/>
    </row>
    <row r="917" spans="1:6" s="85" customFormat="1" ht="15.75" x14ac:dyDescent="0.25">
      <c r="A917" s="90"/>
      <c r="E917" s="90"/>
      <c r="F917" s="90"/>
    </row>
    <row r="918" spans="1:6" s="85" customFormat="1" ht="15.75" x14ac:dyDescent="0.25">
      <c r="A918" s="90"/>
      <c r="E918" s="90"/>
      <c r="F918" s="90"/>
    </row>
    <row r="919" spans="1:6" s="85" customFormat="1" ht="15.75" x14ac:dyDescent="0.25">
      <c r="A919" s="90"/>
      <c r="E919" s="90"/>
      <c r="F919" s="90"/>
    </row>
    <row r="920" spans="1:6" s="85" customFormat="1" ht="15.75" x14ac:dyDescent="0.25">
      <c r="A920" s="90"/>
      <c r="E920" s="90"/>
      <c r="F920" s="90"/>
    </row>
    <row r="921" spans="1:6" s="85" customFormat="1" ht="15.75" x14ac:dyDescent="0.25">
      <c r="A921" s="90"/>
      <c r="E921" s="90"/>
      <c r="F921" s="90"/>
    </row>
    <row r="922" spans="1:6" s="85" customFormat="1" ht="15.75" x14ac:dyDescent="0.25">
      <c r="A922" s="90"/>
      <c r="E922" s="90"/>
      <c r="F922" s="90"/>
    </row>
    <row r="923" spans="1:6" s="85" customFormat="1" ht="15.75" x14ac:dyDescent="0.25">
      <c r="A923" s="90"/>
      <c r="E923" s="90"/>
      <c r="F923" s="90"/>
    </row>
    <row r="924" spans="1:6" s="85" customFormat="1" ht="15.75" x14ac:dyDescent="0.25">
      <c r="A924" s="90"/>
      <c r="E924" s="90"/>
      <c r="F924" s="90"/>
    </row>
    <row r="925" spans="1:6" s="85" customFormat="1" ht="15.75" x14ac:dyDescent="0.25">
      <c r="A925" s="90"/>
      <c r="E925" s="90"/>
      <c r="F925" s="90"/>
    </row>
    <row r="926" spans="1:6" s="85" customFormat="1" ht="15.75" x14ac:dyDescent="0.25">
      <c r="A926" s="90"/>
      <c r="E926" s="90"/>
      <c r="F926" s="90"/>
    </row>
    <row r="927" spans="1:6" s="85" customFormat="1" ht="15.75" x14ac:dyDescent="0.25">
      <c r="A927" s="90"/>
      <c r="E927" s="90"/>
      <c r="F927" s="90"/>
    </row>
    <row r="928" spans="1:6" s="85" customFormat="1" ht="15.75" x14ac:dyDescent="0.25">
      <c r="A928" s="90"/>
      <c r="E928" s="90"/>
      <c r="F928" s="90"/>
    </row>
    <row r="929" spans="1:6" s="85" customFormat="1" ht="15.75" x14ac:dyDescent="0.25">
      <c r="A929" s="90"/>
      <c r="E929" s="90"/>
      <c r="F929" s="90"/>
    </row>
    <row r="930" spans="1:6" s="85" customFormat="1" ht="15.75" x14ac:dyDescent="0.25">
      <c r="A930" s="90"/>
      <c r="E930" s="90"/>
      <c r="F930" s="90"/>
    </row>
    <row r="931" spans="1:6" s="85" customFormat="1" ht="15.75" x14ac:dyDescent="0.25">
      <c r="A931" s="90"/>
      <c r="E931" s="90"/>
      <c r="F931" s="90"/>
    </row>
    <row r="932" spans="1:6" s="85" customFormat="1" ht="15.75" x14ac:dyDescent="0.25">
      <c r="A932" s="90"/>
      <c r="E932" s="90"/>
      <c r="F932" s="90"/>
    </row>
    <row r="933" spans="1:6" s="85" customFormat="1" ht="15.75" x14ac:dyDescent="0.25">
      <c r="A933" s="90"/>
      <c r="E933" s="90"/>
      <c r="F933" s="90"/>
    </row>
    <row r="934" spans="1:6" s="85" customFormat="1" ht="15.75" x14ac:dyDescent="0.25">
      <c r="A934" s="90"/>
      <c r="E934" s="90"/>
      <c r="F934" s="90"/>
    </row>
    <row r="935" spans="1:6" s="85" customFormat="1" ht="15.75" x14ac:dyDescent="0.25">
      <c r="A935" s="90"/>
      <c r="E935" s="90"/>
      <c r="F935" s="90"/>
    </row>
    <row r="936" spans="1:6" s="85" customFormat="1" ht="15.75" x14ac:dyDescent="0.25">
      <c r="A936" s="90"/>
      <c r="E936" s="90"/>
      <c r="F936" s="90"/>
    </row>
    <row r="937" spans="1:6" s="85" customFormat="1" ht="15.75" x14ac:dyDescent="0.25">
      <c r="A937" s="90"/>
      <c r="E937" s="90"/>
      <c r="F937" s="90"/>
    </row>
    <row r="938" spans="1:6" s="85" customFormat="1" ht="15.75" x14ac:dyDescent="0.25">
      <c r="A938" s="90"/>
      <c r="E938" s="90"/>
      <c r="F938" s="90"/>
    </row>
    <row r="939" spans="1:6" s="85" customFormat="1" ht="15.75" x14ac:dyDescent="0.25">
      <c r="A939" s="90"/>
      <c r="E939" s="90"/>
      <c r="F939" s="90"/>
    </row>
    <row r="940" spans="1:6" s="85" customFormat="1" ht="15.75" x14ac:dyDescent="0.25">
      <c r="A940" s="90"/>
      <c r="E940" s="90"/>
      <c r="F940" s="90"/>
    </row>
    <row r="941" spans="1:6" s="85" customFormat="1" ht="15.75" x14ac:dyDescent="0.25">
      <c r="A941" s="90"/>
      <c r="E941" s="90"/>
      <c r="F941" s="90"/>
    </row>
    <row r="942" spans="1:6" s="85" customFormat="1" ht="15.75" x14ac:dyDescent="0.25">
      <c r="A942" s="90"/>
      <c r="E942" s="90"/>
      <c r="F942" s="90"/>
    </row>
    <row r="943" spans="1:6" s="85" customFormat="1" ht="15.75" x14ac:dyDescent="0.25">
      <c r="A943" s="90"/>
      <c r="E943" s="90"/>
      <c r="F943" s="90"/>
    </row>
    <row r="944" spans="1:6" s="85" customFormat="1" ht="15.75" x14ac:dyDescent="0.25">
      <c r="A944" s="90"/>
      <c r="E944" s="90"/>
      <c r="F944" s="90"/>
    </row>
    <row r="945" spans="1:6" s="85" customFormat="1" ht="15.75" x14ac:dyDescent="0.25">
      <c r="A945" s="90"/>
      <c r="E945" s="90"/>
      <c r="F945" s="90"/>
    </row>
    <row r="946" spans="1:6" s="85" customFormat="1" ht="15.75" x14ac:dyDescent="0.25">
      <c r="A946" s="90"/>
      <c r="E946" s="90"/>
      <c r="F946" s="90"/>
    </row>
    <row r="947" spans="1:6" s="85" customFormat="1" ht="15.75" x14ac:dyDescent="0.25">
      <c r="A947" s="90"/>
      <c r="E947" s="90"/>
      <c r="F947" s="90"/>
    </row>
    <row r="948" spans="1:6" s="85" customFormat="1" ht="15.75" x14ac:dyDescent="0.25">
      <c r="A948" s="90"/>
      <c r="E948" s="90"/>
      <c r="F948" s="90"/>
    </row>
    <row r="949" spans="1:6" s="85" customFormat="1" ht="15.75" x14ac:dyDescent="0.25">
      <c r="A949" s="90"/>
      <c r="E949" s="90"/>
      <c r="F949" s="90"/>
    </row>
    <row r="950" spans="1:6" s="85" customFormat="1" ht="15.75" x14ac:dyDescent="0.25">
      <c r="A950" s="90"/>
      <c r="E950" s="90"/>
      <c r="F950" s="90"/>
    </row>
    <row r="951" spans="1:6" s="85" customFormat="1" ht="15.75" x14ac:dyDescent="0.25">
      <c r="A951" s="90"/>
      <c r="E951" s="90"/>
      <c r="F951" s="90"/>
    </row>
    <row r="952" spans="1:6" s="85" customFormat="1" ht="15.75" x14ac:dyDescent="0.25">
      <c r="A952" s="90"/>
      <c r="E952" s="90"/>
      <c r="F952" s="90"/>
    </row>
    <row r="953" spans="1:6" s="85" customFormat="1" ht="15.75" x14ac:dyDescent="0.25">
      <c r="A953" s="90"/>
      <c r="E953" s="90"/>
      <c r="F953" s="90"/>
    </row>
    <row r="954" spans="1:6" s="85" customFormat="1" ht="15.75" x14ac:dyDescent="0.25">
      <c r="A954" s="90"/>
      <c r="E954" s="90"/>
      <c r="F954" s="90"/>
    </row>
    <row r="955" spans="1:6" s="85" customFormat="1" ht="15.75" x14ac:dyDescent="0.25">
      <c r="A955" s="90"/>
      <c r="E955" s="90"/>
      <c r="F955" s="90"/>
    </row>
    <row r="956" spans="1:6" s="85" customFormat="1" ht="15.75" x14ac:dyDescent="0.25">
      <c r="A956" s="90"/>
      <c r="E956" s="90"/>
      <c r="F956" s="90"/>
    </row>
    <row r="957" spans="1:6" s="85" customFormat="1" ht="15.75" x14ac:dyDescent="0.25">
      <c r="A957" s="90"/>
      <c r="E957" s="90"/>
      <c r="F957" s="90"/>
    </row>
    <row r="958" spans="1:6" s="85" customFormat="1" ht="15.75" x14ac:dyDescent="0.25">
      <c r="A958" s="90"/>
      <c r="E958" s="90"/>
      <c r="F958" s="90"/>
    </row>
    <row r="959" spans="1:6" s="85" customFormat="1" ht="15.75" x14ac:dyDescent="0.25">
      <c r="A959" s="90"/>
      <c r="E959" s="90"/>
      <c r="F959" s="90"/>
    </row>
    <row r="960" spans="1:6" s="85" customFormat="1" ht="15.75" x14ac:dyDescent="0.25">
      <c r="A960" s="90"/>
      <c r="E960" s="90"/>
      <c r="F960" s="90"/>
    </row>
    <row r="961" spans="1:6" s="85" customFormat="1" ht="15.75" x14ac:dyDescent="0.25">
      <c r="A961" s="90"/>
      <c r="E961" s="90"/>
      <c r="F961" s="90"/>
    </row>
    <row r="962" spans="1:6" s="85" customFormat="1" ht="15.75" x14ac:dyDescent="0.25">
      <c r="A962" s="90"/>
      <c r="E962" s="90"/>
      <c r="F962" s="90"/>
    </row>
    <row r="963" spans="1:6" s="85" customFormat="1" ht="15.75" x14ac:dyDescent="0.25">
      <c r="A963" s="90"/>
      <c r="E963" s="90"/>
      <c r="F963" s="90"/>
    </row>
    <row r="964" spans="1:6" s="85" customFormat="1" ht="15.75" x14ac:dyDescent="0.25">
      <c r="A964" s="90"/>
      <c r="E964" s="90"/>
      <c r="F964" s="90"/>
    </row>
    <row r="965" spans="1:6" s="85" customFormat="1" ht="15.75" x14ac:dyDescent="0.25">
      <c r="A965" s="90"/>
      <c r="E965" s="90"/>
      <c r="F965" s="90"/>
    </row>
    <row r="966" spans="1:6" s="85" customFormat="1" ht="15.75" x14ac:dyDescent="0.25">
      <c r="A966" s="90"/>
      <c r="E966" s="90"/>
      <c r="F966" s="90"/>
    </row>
    <row r="967" spans="1:6" s="85" customFormat="1" ht="15.75" x14ac:dyDescent="0.25">
      <c r="A967" s="90"/>
      <c r="E967" s="90"/>
      <c r="F967" s="90"/>
    </row>
    <row r="968" spans="1:6" s="85" customFormat="1" ht="15.75" x14ac:dyDescent="0.25">
      <c r="A968" s="90"/>
      <c r="E968" s="90"/>
      <c r="F968" s="90"/>
    </row>
    <row r="969" spans="1:6" s="85" customFormat="1" ht="15.75" x14ac:dyDescent="0.25">
      <c r="A969" s="90"/>
      <c r="E969" s="90"/>
      <c r="F969" s="90"/>
    </row>
    <row r="970" spans="1:6" s="85" customFormat="1" ht="15.75" x14ac:dyDescent="0.25">
      <c r="A970" s="90"/>
      <c r="E970" s="90"/>
      <c r="F970" s="90"/>
    </row>
    <row r="971" spans="1:6" s="85" customFormat="1" ht="15.75" x14ac:dyDescent="0.25">
      <c r="A971" s="90"/>
      <c r="E971" s="90"/>
      <c r="F971" s="90"/>
    </row>
    <row r="972" spans="1:6" s="85" customFormat="1" ht="15.75" x14ac:dyDescent="0.25">
      <c r="A972" s="90"/>
      <c r="E972" s="90"/>
      <c r="F972" s="90"/>
    </row>
    <row r="973" spans="1:6" s="85" customFormat="1" ht="15.75" x14ac:dyDescent="0.25">
      <c r="A973" s="90"/>
      <c r="E973" s="90"/>
      <c r="F973" s="90"/>
    </row>
    <row r="974" spans="1:6" s="85" customFormat="1" ht="15.75" x14ac:dyDescent="0.25">
      <c r="A974" s="90"/>
      <c r="E974" s="90"/>
      <c r="F974" s="90"/>
    </row>
    <row r="975" spans="1:6" s="85" customFormat="1" ht="15.75" x14ac:dyDescent="0.25">
      <c r="A975" s="90"/>
      <c r="E975" s="90"/>
      <c r="F975" s="90"/>
    </row>
    <row r="976" spans="1:6" s="85" customFormat="1" ht="15.75" x14ac:dyDescent="0.25">
      <c r="A976" s="90"/>
      <c r="E976" s="90"/>
      <c r="F976" s="90"/>
    </row>
    <row r="977" spans="1:6" s="85" customFormat="1" ht="15.75" x14ac:dyDescent="0.25">
      <c r="A977" s="90"/>
      <c r="E977" s="90"/>
      <c r="F977" s="90"/>
    </row>
    <row r="978" spans="1:6" s="85" customFormat="1" ht="15.75" x14ac:dyDescent="0.25">
      <c r="A978" s="90"/>
      <c r="E978" s="90"/>
      <c r="F978" s="90"/>
    </row>
    <row r="979" spans="1:6" s="85" customFormat="1" ht="15.75" x14ac:dyDescent="0.25">
      <c r="A979" s="90"/>
      <c r="E979" s="90"/>
      <c r="F979" s="90"/>
    </row>
    <row r="980" spans="1:6" s="85" customFormat="1" ht="15.75" x14ac:dyDescent="0.25">
      <c r="A980" s="90"/>
      <c r="E980" s="90"/>
      <c r="F980" s="90"/>
    </row>
    <row r="981" spans="1:6" s="85" customFormat="1" ht="15.75" x14ac:dyDescent="0.25">
      <c r="A981" s="90"/>
      <c r="E981" s="90"/>
      <c r="F981" s="90"/>
    </row>
    <row r="982" spans="1:6" s="85" customFormat="1" ht="15.75" x14ac:dyDescent="0.25">
      <c r="A982" s="90"/>
      <c r="E982" s="90"/>
      <c r="F982" s="90"/>
    </row>
    <row r="983" spans="1:6" s="85" customFormat="1" ht="15.75" x14ac:dyDescent="0.25">
      <c r="A983" s="90"/>
      <c r="E983" s="90"/>
      <c r="F983" s="90"/>
    </row>
    <row r="984" spans="1:6" s="85" customFormat="1" ht="15.75" x14ac:dyDescent="0.25">
      <c r="A984" s="90"/>
      <c r="E984" s="90"/>
      <c r="F984" s="90"/>
    </row>
    <row r="985" spans="1:6" s="85" customFormat="1" ht="15.75" x14ac:dyDescent="0.25">
      <c r="A985" s="90"/>
      <c r="E985" s="90"/>
      <c r="F985" s="90"/>
    </row>
    <row r="986" spans="1:6" s="85" customFormat="1" ht="15.75" x14ac:dyDescent="0.25">
      <c r="A986" s="90"/>
      <c r="E986" s="90"/>
      <c r="F986" s="90"/>
    </row>
    <row r="987" spans="1:6" s="85" customFormat="1" ht="15.75" x14ac:dyDescent="0.25">
      <c r="A987" s="90"/>
      <c r="E987" s="90"/>
      <c r="F987" s="90"/>
    </row>
    <row r="988" spans="1:6" s="85" customFormat="1" ht="15.75" x14ac:dyDescent="0.25">
      <c r="A988" s="90"/>
      <c r="E988" s="90"/>
      <c r="F988" s="90"/>
    </row>
    <row r="989" spans="1:6" s="85" customFormat="1" ht="15.75" x14ac:dyDescent="0.25">
      <c r="A989" s="90"/>
      <c r="E989" s="90"/>
      <c r="F989" s="90"/>
    </row>
    <row r="990" spans="1:6" s="85" customFormat="1" ht="15.75" x14ac:dyDescent="0.25">
      <c r="A990" s="90"/>
      <c r="E990" s="90"/>
      <c r="F990" s="90"/>
    </row>
    <row r="991" spans="1:6" s="85" customFormat="1" ht="15.75" x14ac:dyDescent="0.25">
      <c r="A991" s="90"/>
      <c r="E991" s="90"/>
      <c r="F991" s="90"/>
    </row>
    <row r="992" spans="1:6" s="85" customFormat="1" ht="15.75" x14ac:dyDescent="0.25">
      <c r="A992" s="90"/>
      <c r="E992" s="90"/>
      <c r="F992" s="90"/>
    </row>
    <row r="993" spans="1:6" s="85" customFormat="1" ht="15.75" x14ac:dyDescent="0.25">
      <c r="A993" s="90"/>
      <c r="E993" s="90"/>
      <c r="F993" s="90"/>
    </row>
    <row r="994" spans="1:6" s="85" customFormat="1" ht="15.75" x14ac:dyDescent="0.25">
      <c r="A994" s="90"/>
      <c r="E994" s="90"/>
      <c r="F994" s="90"/>
    </row>
    <row r="995" spans="1:6" s="85" customFormat="1" ht="15.75" x14ac:dyDescent="0.25">
      <c r="A995" s="90"/>
      <c r="E995" s="90"/>
      <c r="F995" s="90"/>
    </row>
    <row r="996" spans="1:6" s="85" customFormat="1" ht="15.75" x14ac:dyDescent="0.25">
      <c r="A996" s="90"/>
      <c r="E996" s="90"/>
      <c r="F996" s="90"/>
    </row>
    <row r="997" spans="1:6" s="85" customFormat="1" ht="15.75" x14ac:dyDescent="0.25">
      <c r="A997" s="90"/>
      <c r="E997" s="90"/>
      <c r="F997" s="90"/>
    </row>
    <row r="998" spans="1:6" s="85" customFormat="1" ht="15.75" x14ac:dyDescent="0.25">
      <c r="A998" s="90"/>
      <c r="E998" s="90"/>
      <c r="F998" s="90"/>
    </row>
    <row r="999" spans="1:6" s="85" customFormat="1" ht="15.75" x14ac:dyDescent="0.25">
      <c r="A999" s="90"/>
      <c r="E999" s="90"/>
      <c r="F999" s="90"/>
    </row>
    <row r="1000" spans="1:6" s="85" customFormat="1" ht="15.75" x14ac:dyDescent="0.25">
      <c r="A1000" s="90"/>
      <c r="E1000" s="90"/>
      <c r="F1000" s="90"/>
    </row>
    <row r="1001" spans="1:6" s="85" customFormat="1" ht="15.75" x14ac:dyDescent="0.25">
      <c r="A1001" s="90"/>
      <c r="E1001" s="90"/>
      <c r="F1001" s="90"/>
    </row>
    <row r="1002" spans="1:6" s="85" customFormat="1" ht="15.75" x14ac:dyDescent="0.25">
      <c r="A1002" s="90"/>
      <c r="E1002" s="90"/>
      <c r="F1002" s="90"/>
    </row>
    <row r="1003" spans="1:6" s="85" customFormat="1" ht="15.75" x14ac:dyDescent="0.25">
      <c r="A1003" s="90"/>
      <c r="E1003" s="90"/>
      <c r="F1003" s="90"/>
    </row>
    <row r="1004" spans="1:6" s="85" customFormat="1" ht="15.75" x14ac:dyDescent="0.25">
      <c r="A1004" s="90"/>
      <c r="E1004" s="90"/>
      <c r="F1004" s="90"/>
    </row>
    <row r="1005" spans="1:6" s="85" customFormat="1" ht="15.75" x14ac:dyDescent="0.25">
      <c r="A1005" s="90"/>
      <c r="E1005" s="90"/>
      <c r="F1005" s="90"/>
    </row>
    <row r="1006" spans="1:6" s="85" customFormat="1" ht="15.75" x14ac:dyDescent="0.25">
      <c r="A1006" s="90"/>
      <c r="E1006" s="90"/>
      <c r="F1006" s="90"/>
    </row>
    <row r="1007" spans="1:6" s="85" customFormat="1" ht="15.75" x14ac:dyDescent="0.25">
      <c r="A1007" s="90"/>
      <c r="E1007" s="90"/>
      <c r="F1007" s="90"/>
    </row>
    <row r="1008" spans="1:6" s="85" customFormat="1" ht="15.75" x14ac:dyDescent="0.25">
      <c r="A1008" s="90"/>
      <c r="E1008" s="90"/>
      <c r="F1008" s="90"/>
    </row>
    <row r="1009" spans="1:6" s="85" customFormat="1" ht="15.75" x14ac:dyDescent="0.25">
      <c r="A1009" s="90"/>
      <c r="E1009" s="90"/>
      <c r="F1009" s="90"/>
    </row>
    <row r="1010" spans="1:6" s="85" customFormat="1" ht="15.75" x14ac:dyDescent="0.25">
      <c r="A1010" s="90"/>
      <c r="E1010" s="90"/>
      <c r="F1010" s="90"/>
    </row>
    <row r="1011" spans="1:6" s="85" customFormat="1" ht="15.75" x14ac:dyDescent="0.25">
      <c r="A1011" s="90"/>
      <c r="E1011" s="90"/>
      <c r="F1011" s="90"/>
    </row>
    <row r="1012" spans="1:6" s="85" customFormat="1" ht="15.75" x14ac:dyDescent="0.25">
      <c r="A1012" s="90"/>
      <c r="E1012" s="90"/>
      <c r="F1012" s="90"/>
    </row>
    <row r="1013" spans="1:6" s="85" customFormat="1" ht="15.75" x14ac:dyDescent="0.25">
      <c r="A1013" s="90"/>
      <c r="E1013" s="90"/>
      <c r="F1013" s="90"/>
    </row>
    <row r="1014" spans="1:6" s="85" customFormat="1" ht="15.75" x14ac:dyDescent="0.25">
      <c r="A1014" s="90"/>
      <c r="E1014" s="90"/>
      <c r="F1014" s="90"/>
    </row>
    <row r="1015" spans="1:6" s="85" customFormat="1" ht="15.75" x14ac:dyDescent="0.25">
      <c r="A1015" s="90"/>
      <c r="E1015" s="90"/>
      <c r="F1015" s="90"/>
    </row>
    <row r="1016" spans="1:6" s="85" customFormat="1" ht="15.75" x14ac:dyDescent="0.25">
      <c r="A1016" s="90"/>
      <c r="E1016" s="90"/>
      <c r="F1016" s="90"/>
    </row>
    <row r="1017" spans="1:6" s="85" customFormat="1" ht="15.75" x14ac:dyDescent="0.25">
      <c r="A1017" s="90"/>
      <c r="E1017" s="90"/>
      <c r="F1017" s="90"/>
    </row>
    <row r="1018" spans="1:6" s="85" customFormat="1" ht="15.75" x14ac:dyDescent="0.25">
      <c r="A1018" s="90"/>
      <c r="E1018" s="90"/>
      <c r="F1018" s="90"/>
    </row>
    <row r="1019" spans="1:6" s="85" customFormat="1" ht="15.75" x14ac:dyDescent="0.25">
      <c r="A1019" s="90"/>
      <c r="E1019" s="90"/>
      <c r="F1019" s="90"/>
    </row>
    <row r="1020" spans="1:6" s="85" customFormat="1" ht="15.75" x14ac:dyDescent="0.25">
      <c r="A1020" s="90"/>
      <c r="E1020" s="90"/>
      <c r="F1020" s="90"/>
    </row>
    <row r="1021" spans="1:6" s="85" customFormat="1" ht="15.75" x14ac:dyDescent="0.25">
      <c r="A1021" s="90"/>
      <c r="E1021" s="90"/>
      <c r="F1021" s="90"/>
    </row>
    <row r="1022" spans="1:6" s="85" customFormat="1" ht="15.75" x14ac:dyDescent="0.25">
      <c r="A1022" s="90"/>
      <c r="E1022" s="90"/>
      <c r="F1022" s="90"/>
    </row>
    <row r="1023" spans="1:6" s="85" customFormat="1" ht="15.75" x14ac:dyDescent="0.25">
      <c r="A1023" s="90"/>
      <c r="E1023" s="90"/>
      <c r="F1023" s="90"/>
    </row>
    <row r="1024" spans="1:6" s="85" customFormat="1" ht="15.75" x14ac:dyDescent="0.25">
      <c r="A1024" s="90"/>
      <c r="E1024" s="90"/>
      <c r="F1024" s="90"/>
    </row>
    <row r="1025" spans="1:6" s="85" customFormat="1" ht="15.75" x14ac:dyDescent="0.25">
      <c r="A1025" s="90"/>
      <c r="E1025" s="90"/>
      <c r="F1025" s="90"/>
    </row>
    <row r="1026" spans="1:6" s="85" customFormat="1" ht="15.75" x14ac:dyDescent="0.25">
      <c r="A1026" s="90"/>
      <c r="E1026" s="90"/>
      <c r="F1026" s="90"/>
    </row>
    <row r="1027" spans="1:6" s="85" customFormat="1" ht="15.75" x14ac:dyDescent="0.25">
      <c r="A1027" s="90"/>
      <c r="E1027" s="90"/>
      <c r="F1027" s="90"/>
    </row>
    <row r="1028" spans="1:6" s="85" customFormat="1" ht="15.75" x14ac:dyDescent="0.25">
      <c r="A1028" s="90"/>
      <c r="E1028" s="90"/>
      <c r="F1028" s="90"/>
    </row>
    <row r="1029" spans="1:6" s="85" customFormat="1" ht="15.75" x14ac:dyDescent="0.25">
      <c r="A1029" s="90"/>
      <c r="E1029" s="90"/>
      <c r="F1029" s="90"/>
    </row>
    <row r="1030" spans="1:6" s="85" customFormat="1" ht="15.75" x14ac:dyDescent="0.25">
      <c r="A1030" s="90"/>
      <c r="E1030" s="90"/>
      <c r="F1030" s="90"/>
    </row>
    <row r="1031" spans="1:6" s="85" customFormat="1" ht="15.75" x14ac:dyDescent="0.25">
      <c r="A1031" s="90"/>
      <c r="E1031" s="90"/>
      <c r="F1031" s="90"/>
    </row>
    <row r="1032" spans="1:6" s="85" customFormat="1" ht="15.75" x14ac:dyDescent="0.25">
      <c r="A1032" s="90"/>
      <c r="E1032" s="90"/>
      <c r="F1032" s="90"/>
    </row>
    <row r="1033" spans="1:6" s="85" customFormat="1" ht="15.75" x14ac:dyDescent="0.25">
      <c r="A1033" s="90"/>
      <c r="E1033" s="90"/>
      <c r="F1033" s="90"/>
    </row>
    <row r="1034" spans="1:6" s="85" customFormat="1" ht="15.75" x14ac:dyDescent="0.25">
      <c r="A1034" s="90"/>
      <c r="E1034" s="90"/>
      <c r="F1034" s="90"/>
    </row>
    <row r="1035" spans="1:6" s="85" customFormat="1" ht="15.75" x14ac:dyDescent="0.25">
      <c r="A1035" s="90"/>
      <c r="E1035" s="90"/>
      <c r="F1035" s="90"/>
    </row>
    <row r="1036" spans="1:6" s="85" customFormat="1" ht="15.75" x14ac:dyDescent="0.25">
      <c r="A1036" s="90"/>
      <c r="E1036" s="90"/>
      <c r="F1036" s="90"/>
    </row>
    <row r="1037" spans="1:6" s="85" customFormat="1" ht="15.75" x14ac:dyDescent="0.25">
      <c r="A1037" s="90"/>
      <c r="E1037" s="90"/>
      <c r="F1037" s="90"/>
    </row>
    <row r="1038" spans="1:6" s="85" customFormat="1" ht="15.75" x14ac:dyDescent="0.25">
      <c r="A1038" s="90"/>
      <c r="E1038" s="90"/>
      <c r="F1038" s="90"/>
    </row>
    <row r="1039" spans="1:6" s="85" customFormat="1" ht="15.75" x14ac:dyDescent="0.25">
      <c r="A1039" s="90"/>
      <c r="E1039" s="90"/>
      <c r="F1039" s="90"/>
    </row>
    <row r="1040" spans="1:6" s="85" customFormat="1" ht="15.75" x14ac:dyDescent="0.25">
      <c r="A1040" s="90"/>
      <c r="E1040" s="90"/>
      <c r="F1040" s="90"/>
    </row>
    <row r="1041" spans="1:6" s="85" customFormat="1" ht="15.75" x14ac:dyDescent="0.25">
      <c r="A1041" s="90"/>
      <c r="E1041" s="90"/>
      <c r="F1041" s="90"/>
    </row>
    <row r="1042" spans="1:6" s="85" customFormat="1" ht="15.75" x14ac:dyDescent="0.25">
      <c r="A1042" s="90"/>
      <c r="E1042" s="90"/>
      <c r="F1042" s="90"/>
    </row>
    <row r="1043" spans="1:6" s="85" customFormat="1" ht="15.75" x14ac:dyDescent="0.25">
      <c r="A1043" s="90"/>
      <c r="E1043" s="90"/>
      <c r="F1043" s="90"/>
    </row>
    <row r="1044" spans="1:6" s="85" customFormat="1" ht="15.75" x14ac:dyDescent="0.25">
      <c r="A1044" s="90"/>
      <c r="E1044" s="90"/>
      <c r="F1044" s="90"/>
    </row>
    <row r="1045" spans="1:6" s="85" customFormat="1" ht="15.75" x14ac:dyDescent="0.25">
      <c r="A1045" s="90"/>
      <c r="E1045" s="90"/>
      <c r="F1045" s="90"/>
    </row>
    <row r="1046" spans="1:6" s="85" customFormat="1" ht="15.75" x14ac:dyDescent="0.25">
      <c r="A1046" s="90"/>
      <c r="E1046" s="90"/>
      <c r="F1046" s="90"/>
    </row>
    <row r="1047" spans="1:6" s="85" customFormat="1" ht="15.75" x14ac:dyDescent="0.25">
      <c r="A1047" s="90"/>
      <c r="E1047" s="90"/>
      <c r="F1047" s="90"/>
    </row>
    <row r="1048" spans="1:6" s="85" customFormat="1" ht="15.75" x14ac:dyDescent="0.25">
      <c r="A1048" s="90"/>
      <c r="E1048" s="90"/>
      <c r="F1048" s="90"/>
    </row>
    <row r="1049" spans="1:6" s="85" customFormat="1" ht="15.75" x14ac:dyDescent="0.25">
      <c r="A1049" s="90"/>
      <c r="E1049" s="90"/>
      <c r="F1049" s="90"/>
    </row>
    <row r="1050" spans="1:6" s="85" customFormat="1" ht="15.75" x14ac:dyDescent="0.25">
      <c r="A1050" s="90"/>
      <c r="E1050" s="90"/>
      <c r="F1050" s="90"/>
    </row>
    <row r="1051" spans="1:6" s="85" customFormat="1" ht="15.75" x14ac:dyDescent="0.25">
      <c r="A1051" s="90"/>
      <c r="E1051" s="90"/>
      <c r="F1051" s="90"/>
    </row>
    <row r="1052" spans="1:6" s="85" customFormat="1" ht="15.75" x14ac:dyDescent="0.25">
      <c r="A1052" s="90"/>
      <c r="E1052" s="90"/>
      <c r="F1052" s="90"/>
    </row>
    <row r="1053" spans="1:6" s="85" customFormat="1" ht="15.75" x14ac:dyDescent="0.25">
      <c r="A1053" s="90"/>
      <c r="E1053" s="90"/>
      <c r="F1053" s="90"/>
    </row>
    <row r="1054" spans="1:6" s="85" customFormat="1" ht="15.75" x14ac:dyDescent="0.25">
      <c r="A1054" s="90"/>
      <c r="E1054" s="90"/>
      <c r="F1054" s="90"/>
    </row>
    <row r="1055" spans="1:6" s="85" customFormat="1" ht="15.75" x14ac:dyDescent="0.25">
      <c r="A1055" s="90"/>
      <c r="E1055" s="90"/>
      <c r="F1055" s="90"/>
    </row>
    <row r="1056" spans="1:6" s="85" customFormat="1" ht="15.75" x14ac:dyDescent="0.25">
      <c r="A1056" s="90"/>
      <c r="E1056" s="90"/>
      <c r="F1056" s="90"/>
    </row>
    <row r="1057" spans="1:6" s="85" customFormat="1" ht="15.75" x14ac:dyDescent="0.25">
      <c r="A1057" s="90"/>
      <c r="E1057" s="90"/>
      <c r="F1057" s="90"/>
    </row>
    <row r="1058" spans="1:6" s="85" customFormat="1" ht="15.75" x14ac:dyDescent="0.25">
      <c r="A1058" s="90"/>
      <c r="E1058" s="90"/>
      <c r="F1058" s="90"/>
    </row>
    <row r="1059" spans="1:6" s="85" customFormat="1" ht="15.75" x14ac:dyDescent="0.25">
      <c r="A1059" s="90"/>
      <c r="E1059" s="90"/>
      <c r="F1059" s="90"/>
    </row>
    <row r="1060" spans="1:6" s="85" customFormat="1" ht="15.75" x14ac:dyDescent="0.25">
      <c r="A1060" s="90"/>
      <c r="E1060" s="90"/>
      <c r="F1060" s="90"/>
    </row>
    <row r="1061" spans="1:6" s="85" customFormat="1" ht="15.75" x14ac:dyDescent="0.25">
      <c r="A1061" s="90"/>
      <c r="E1061" s="90"/>
      <c r="F1061" s="90"/>
    </row>
    <row r="1062" spans="1:6" s="85" customFormat="1" ht="15.75" x14ac:dyDescent="0.25">
      <c r="A1062" s="90"/>
      <c r="E1062" s="90"/>
      <c r="F1062" s="90"/>
    </row>
    <row r="1063" spans="1:6" s="85" customFormat="1" ht="15.75" x14ac:dyDescent="0.25">
      <c r="A1063" s="90"/>
      <c r="E1063" s="90"/>
      <c r="F1063" s="90"/>
    </row>
    <row r="1064" spans="1:6" s="85" customFormat="1" ht="15.75" x14ac:dyDescent="0.25">
      <c r="A1064" s="90"/>
      <c r="E1064" s="90"/>
      <c r="F1064" s="90"/>
    </row>
    <row r="1065" spans="1:6" s="85" customFormat="1" ht="15.75" x14ac:dyDescent="0.25">
      <c r="A1065" s="90"/>
      <c r="E1065" s="90"/>
      <c r="F1065" s="90"/>
    </row>
    <row r="1066" spans="1:6" s="85" customFormat="1" ht="15.75" x14ac:dyDescent="0.25">
      <c r="A1066" s="90"/>
      <c r="E1066" s="90"/>
      <c r="F1066" s="90"/>
    </row>
    <row r="1067" spans="1:6" s="85" customFormat="1" ht="15.75" x14ac:dyDescent="0.25">
      <c r="A1067" s="90"/>
      <c r="E1067" s="90"/>
      <c r="F1067" s="90"/>
    </row>
    <row r="1068" spans="1:6" s="85" customFormat="1" ht="15.75" x14ac:dyDescent="0.25">
      <c r="A1068" s="90"/>
      <c r="E1068" s="90"/>
      <c r="F1068" s="90"/>
    </row>
    <row r="1069" spans="1:6" s="85" customFormat="1" ht="15.75" x14ac:dyDescent="0.25">
      <c r="A1069" s="90"/>
      <c r="E1069" s="90"/>
      <c r="F1069" s="90"/>
    </row>
    <row r="1070" spans="1:6" s="85" customFormat="1" ht="15.75" x14ac:dyDescent="0.25">
      <c r="A1070" s="90"/>
      <c r="E1070" s="90"/>
      <c r="F1070" s="90"/>
    </row>
    <row r="1071" spans="1:6" s="85" customFormat="1" ht="15.75" x14ac:dyDescent="0.25">
      <c r="A1071" s="90"/>
      <c r="E1071" s="90"/>
      <c r="F1071" s="90"/>
    </row>
    <row r="1072" spans="1:6" s="85" customFormat="1" ht="15.75" x14ac:dyDescent="0.25">
      <c r="A1072" s="90"/>
      <c r="E1072" s="90"/>
      <c r="F1072" s="90"/>
    </row>
    <row r="1073" spans="1:6" s="85" customFormat="1" ht="15.75" x14ac:dyDescent="0.25">
      <c r="A1073" s="90"/>
      <c r="E1073" s="90"/>
      <c r="F1073" s="90"/>
    </row>
    <row r="1074" spans="1:6" s="85" customFormat="1" ht="15.75" x14ac:dyDescent="0.25">
      <c r="A1074" s="90"/>
      <c r="E1074" s="90"/>
      <c r="F1074" s="90"/>
    </row>
    <row r="1075" spans="1:6" s="85" customFormat="1" ht="15.75" x14ac:dyDescent="0.25">
      <c r="A1075" s="90"/>
      <c r="E1075" s="90"/>
      <c r="F1075" s="90"/>
    </row>
    <row r="1076" spans="1:6" s="85" customFormat="1" ht="15.75" x14ac:dyDescent="0.25">
      <c r="A1076" s="90"/>
      <c r="E1076" s="90"/>
      <c r="F1076" s="90"/>
    </row>
    <row r="1077" spans="1:6" s="85" customFormat="1" ht="15.75" x14ac:dyDescent="0.25">
      <c r="A1077" s="90"/>
      <c r="E1077" s="90"/>
      <c r="F1077" s="90"/>
    </row>
    <row r="1078" spans="1:6" s="85" customFormat="1" ht="15.75" x14ac:dyDescent="0.25">
      <c r="A1078" s="90"/>
      <c r="E1078" s="90"/>
      <c r="F1078" s="90"/>
    </row>
    <row r="1079" spans="1:6" s="85" customFormat="1" ht="15.75" x14ac:dyDescent="0.25">
      <c r="A1079" s="90"/>
      <c r="E1079" s="90"/>
      <c r="F1079" s="90"/>
    </row>
    <row r="1080" spans="1:6" s="85" customFormat="1" ht="15.75" x14ac:dyDescent="0.25">
      <c r="A1080" s="90"/>
      <c r="E1080" s="90"/>
      <c r="F1080" s="90"/>
    </row>
    <row r="1081" spans="1:6" s="85" customFormat="1" ht="15.75" x14ac:dyDescent="0.25">
      <c r="A1081" s="90"/>
      <c r="E1081" s="90"/>
      <c r="F1081" s="90"/>
    </row>
    <row r="1082" spans="1:6" s="85" customFormat="1" ht="15.75" x14ac:dyDescent="0.25">
      <c r="A1082" s="90"/>
      <c r="E1082" s="90"/>
      <c r="F1082" s="90"/>
    </row>
    <row r="1083" spans="1:6" s="85" customFormat="1" ht="15.75" x14ac:dyDescent="0.25">
      <c r="A1083" s="90"/>
      <c r="E1083" s="90"/>
      <c r="F1083" s="90"/>
    </row>
    <row r="1084" spans="1:6" s="85" customFormat="1" ht="15.75" x14ac:dyDescent="0.25">
      <c r="A1084" s="90"/>
      <c r="E1084" s="90"/>
      <c r="F1084" s="90"/>
    </row>
    <row r="1085" spans="1:6" s="85" customFormat="1" ht="15.75" x14ac:dyDescent="0.25">
      <c r="A1085" s="90"/>
      <c r="E1085" s="90"/>
      <c r="F1085" s="90"/>
    </row>
    <row r="1086" spans="1:6" s="85" customFormat="1" ht="15.75" x14ac:dyDescent="0.25">
      <c r="A1086" s="90"/>
      <c r="E1086" s="90"/>
      <c r="F1086" s="90"/>
    </row>
    <row r="1087" spans="1:6" s="85" customFormat="1" ht="15.75" x14ac:dyDescent="0.25">
      <c r="A1087" s="90"/>
      <c r="E1087" s="90"/>
      <c r="F1087" s="90"/>
    </row>
    <row r="1088" spans="1:6" s="85" customFormat="1" ht="15.75" x14ac:dyDescent="0.25">
      <c r="A1088" s="90"/>
      <c r="E1088" s="90"/>
      <c r="F1088" s="90"/>
    </row>
    <row r="1089" spans="1:6" s="85" customFormat="1" ht="15.75" x14ac:dyDescent="0.25">
      <c r="A1089" s="90"/>
      <c r="E1089" s="90"/>
      <c r="F1089" s="90"/>
    </row>
    <row r="1090" spans="1:6" s="85" customFormat="1" ht="15.75" x14ac:dyDescent="0.25">
      <c r="A1090" s="90"/>
      <c r="E1090" s="90"/>
      <c r="F1090" s="90"/>
    </row>
    <row r="1091" spans="1:6" s="85" customFormat="1" ht="15.75" x14ac:dyDescent="0.25">
      <c r="A1091" s="90"/>
      <c r="E1091" s="90"/>
      <c r="F1091" s="90"/>
    </row>
    <row r="1092" spans="1:6" s="85" customFormat="1" ht="15.75" x14ac:dyDescent="0.25">
      <c r="A1092" s="90"/>
      <c r="E1092" s="90"/>
      <c r="F1092" s="90"/>
    </row>
    <row r="1093" spans="1:6" s="85" customFormat="1" ht="15.75" x14ac:dyDescent="0.25">
      <c r="A1093" s="90"/>
      <c r="E1093" s="90"/>
      <c r="F1093" s="90"/>
    </row>
    <row r="1094" spans="1:6" s="85" customFormat="1" ht="15.75" x14ac:dyDescent="0.25">
      <c r="A1094" s="90"/>
      <c r="E1094" s="90"/>
      <c r="F1094" s="90"/>
    </row>
    <row r="1095" spans="1:6" s="85" customFormat="1" ht="15.75" x14ac:dyDescent="0.25">
      <c r="A1095" s="90"/>
      <c r="E1095" s="90"/>
      <c r="F1095" s="90"/>
    </row>
    <row r="1096" spans="1:6" s="85" customFormat="1" ht="15.75" x14ac:dyDescent="0.25">
      <c r="A1096" s="90"/>
      <c r="E1096" s="90"/>
      <c r="F1096" s="90"/>
    </row>
    <row r="1097" spans="1:6" s="85" customFormat="1" ht="15.75" x14ac:dyDescent="0.25">
      <c r="A1097" s="90"/>
      <c r="E1097" s="90"/>
      <c r="F1097" s="90"/>
    </row>
    <row r="1098" spans="1:6" s="85" customFormat="1" ht="15.75" x14ac:dyDescent="0.25">
      <c r="A1098" s="90"/>
      <c r="E1098" s="90"/>
      <c r="F1098" s="90"/>
    </row>
    <row r="1099" spans="1:6" s="85" customFormat="1" ht="15.75" x14ac:dyDescent="0.25">
      <c r="A1099" s="90"/>
      <c r="E1099" s="90"/>
      <c r="F1099" s="90"/>
    </row>
    <row r="1100" spans="1:6" s="85" customFormat="1" ht="15.75" x14ac:dyDescent="0.25">
      <c r="A1100" s="90"/>
      <c r="E1100" s="90"/>
      <c r="F1100" s="90"/>
    </row>
    <row r="1101" spans="1:6" s="85" customFormat="1" ht="15.75" x14ac:dyDescent="0.25">
      <c r="A1101" s="90"/>
      <c r="E1101" s="90"/>
      <c r="F1101" s="90"/>
    </row>
    <row r="1102" spans="1:6" s="85" customFormat="1" ht="15.75" x14ac:dyDescent="0.25">
      <c r="A1102" s="90"/>
      <c r="E1102" s="90"/>
      <c r="F1102" s="90"/>
    </row>
    <row r="1103" spans="1:6" s="85" customFormat="1" ht="15.75" x14ac:dyDescent="0.25">
      <c r="A1103" s="90"/>
      <c r="E1103" s="90"/>
      <c r="F1103" s="90"/>
    </row>
    <row r="1104" spans="1:6" s="85" customFormat="1" ht="15.75" x14ac:dyDescent="0.25">
      <c r="A1104" s="90"/>
      <c r="E1104" s="90"/>
      <c r="F1104" s="90"/>
    </row>
    <row r="1105" spans="1:6" s="85" customFormat="1" ht="15.75" x14ac:dyDescent="0.25">
      <c r="A1105" s="90"/>
      <c r="E1105" s="90"/>
      <c r="F1105" s="90"/>
    </row>
    <row r="1106" spans="1:6" s="85" customFormat="1" ht="15.75" x14ac:dyDescent="0.25">
      <c r="A1106" s="90"/>
      <c r="E1106" s="90"/>
      <c r="F1106" s="90"/>
    </row>
    <row r="1107" spans="1:6" s="85" customFormat="1" ht="15.75" x14ac:dyDescent="0.25">
      <c r="A1107" s="90"/>
      <c r="E1107" s="90"/>
      <c r="F1107" s="90"/>
    </row>
    <row r="1108" spans="1:6" s="85" customFormat="1" ht="15.75" x14ac:dyDescent="0.25">
      <c r="A1108" s="90"/>
      <c r="E1108" s="90"/>
      <c r="F1108" s="90"/>
    </row>
    <row r="1109" spans="1:6" s="85" customFormat="1" ht="15.75" x14ac:dyDescent="0.25">
      <c r="A1109" s="90"/>
      <c r="E1109" s="90"/>
      <c r="F1109" s="90"/>
    </row>
    <row r="1110" spans="1:6" s="85" customFormat="1" ht="15.75" x14ac:dyDescent="0.25">
      <c r="A1110" s="90"/>
      <c r="E1110" s="90"/>
      <c r="F1110" s="90"/>
    </row>
    <row r="1111" spans="1:6" s="85" customFormat="1" ht="15.75" x14ac:dyDescent="0.25">
      <c r="A1111" s="90"/>
      <c r="E1111" s="90"/>
      <c r="F1111" s="90"/>
    </row>
    <row r="1112" spans="1:6" s="85" customFormat="1" ht="15.75" x14ac:dyDescent="0.25">
      <c r="A1112" s="90"/>
      <c r="E1112" s="90"/>
      <c r="F1112" s="90"/>
    </row>
    <row r="1113" spans="1:6" s="85" customFormat="1" ht="15.75" x14ac:dyDescent="0.25">
      <c r="A1113" s="90"/>
      <c r="E1113" s="90"/>
      <c r="F1113" s="90"/>
    </row>
    <row r="1114" spans="1:6" s="85" customFormat="1" ht="15.75" x14ac:dyDescent="0.25">
      <c r="A1114" s="90"/>
      <c r="E1114" s="90"/>
      <c r="F1114" s="90"/>
    </row>
    <row r="1115" spans="1:6" s="85" customFormat="1" ht="15.75" x14ac:dyDescent="0.25">
      <c r="A1115" s="90"/>
      <c r="E1115" s="90"/>
      <c r="F1115" s="90"/>
    </row>
    <row r="1116" spans="1:6" s="85" customFormat="1" ht="15.75" x14ac:dyDescent="0.25">
      <c r="A1116" s="90"/>
      <c r="E1116" s="90"/>
      <c r="F1116" s="90"/>
    </row>
    <row r="1117" spans="1:6" s="85" customFormat="1" ht="15.75" x14ac:dyDescent="0.25">
      <c r="A1117" s="90"/>
      <c r="E1117" s="90"/>
      <c r="F1117" s="90"/>
    </row>
    <row r="1118" spans="1:6" s="85" customFormat="1" ht="15.75" x14ac:dyDescent="0.25">
      <c r="A1118" s="90"/>
      <c r="E1118" s="90"/>
      <c r="F1118" s="90"/>
    </row>
    <row r="1119" spans="1:6" s="85" customFormat="1" ht="15.75" x14ac:dyDescent="0.25">
      <c r="A1119" s="90"/>
      <c r="E1119" s="90"/>
      <c r="F1119" s="90"/>
    </row>
    <row r="1120" spans="1:6" s="85" customFormat="1" ht="15.75" x14ac:dyDescent="0.25">
      <c r="A1120" s="90"/>
      <c r="E1120" s="90"/>
      <c r="F1120" s="90"/>
    </row>
    <row r="1121" spans="1:6" s="85" customFormat="1" ht="15.75" x14ac:dyDescent="0.25">
      <c r="A1121" s="90"/>
      <c r="E1121" s="90"/>
      <c r="F1121" s="90"/>
    </row>
    <row r="1122" spans="1:6" s="85" customFormat="1" ht="15.75" x14ac:dyDescent="0.25">
      <c r="A1122" s="90"/>
      <c r="E1122" s="90"/>
      <c r="F1122" s="90"/>
    </row>
    <row r="1123" spans="1:6" s="85" customFormat="1" ht="15.75" x14ac:dyDescent="0.25">
      <c r="A1123" s="90"/>
      <c r="E1123" s="90"/>
      <c r="F1123" s="90"/>
    </row>
    <row r="1124" spans="1:6" s="85" customFormat="1" ht="15.75" x14ac:dyDescent="0.25">
      <c r="A1124" s="90"/>
      <c r="E1124" s="90"/>
      <c r="F1124" s="90"/>
    </row>
    <row r="1125" spans="1:6" s="85" customFormat="1" ht="15.75" x14ac:dyDescent="0.25">
      <c r="A1125" s="90"/>
      <c r="E1125" s="90"/>
      <c r="F1125" s="90"/>
    </row>
    <row r="1126" spans="1:6" s="85" customFormat="1" ht="15.75" x14ac:dyDescent="0.25">
      <c r="A1126" s="90"/>
      <c r="E1126" s="90"/>
      <c r="F1126" s="90"/>
    </row>
    <row r="1127" spans="1:6" s="85" customFormat="1" ht="15.75" x14ac:dyDescent="0.25">
      <c r="A1127" s="90"/>
      <c r="E1127" s="90"/>
      <c r="F1127" s="90"/>
    </row>
    <row r="1128" spans="1:6" s="85" customFormat="1" ht="15.75" x14ac:dyDescent="0.25">
      <c r="A1128" s="90"/>
      <c r="E1128" s="90"/>
      <c r="F1128" s="90"/>
    </row>
    <row r="1129" spans="1:6" s="85" customFormat="1" ht="15.75" x14ac:dyDescent="0.25">
      <c r="A1129" s="90"/>
      <c r="E1129" s="90"/>
      <c r="F1129" s="90"/>
    </row>
    <row r="1130" spans="1:6" s="85" customFormat="1" ht="15.75" x14ac:dyDescent="0.25">
      <c r="A1130" s="90"/>
      <c r="E1130" s="90"/>
      <c r="F1130" s="90"/>
    </row>
    <row r="1131" spans="1:6" s="85" customFormat="1" ht="15.75" x14ac:dyDescent="0.25">
      <c r="A1131" s="90"/>
      <c r="E1131" s="90"/>
      <c r="F1131" s="90"/>
    </row>
    <row r="1132" spans="1:6" s="85" customFormat="1" ht="15.75" x14ac:dyDescent="0.25">
      <c r="A1132" s="90"/>
      <c r="E1132" s="90"/>
      <c r="F1132" s="90"/>
    </row>
    <row r="1133" spans="1:6" s="85" customFormat="1" ht="15.75" x14ac:dyDescent="0.25">
      <c r="A1133" s="90"/>
      <c r="E1133" s="90"/>
      <c r="F1133" s="90"/>
    </row>
    <row r="1134" spans="1:6" s="85" customFormat="1" ht="15.75" x14ac:dyDescent="0.25">
      <c r="A1134" s="90"/>
      <c r="E1134" s="90"/>
      <c r="F1134" s="90"/>
    </row>
    <row r="1135" spans="1:6" s="85" customFormat="1" ht="15.75" x14ac:dyDescent="0.25">
      <c r="A1135" s="90"/>
      <c r="E1135" s="90"/>
      <c r="F1135" s="90"/>
    </row>
    <row r="1136" spans="1:6" s="85" customFormat="1" ht="15.75" x14ac:dyDescent="0.25">
      <c r="A1136" s="90"/>
      <c r="E1136" s="90"/>
      <c r="F1136" s="90"/>
    </row>
    <row r="1137" spans="1:6" s="85" customFormat="1" ht="15.75" x14ac:dyDescent="0.25">
      <c r="A1137" s="90"/>
      <c r="E1137" s="90"/>
      <c r="F1137" s="90"/>
    </row>
    <row r="1138" spans="1:6" s="85" customFormat="1" ht="15.75" x14ac:dyDescent="0.25">
      <c r="A1138" s="90"/>
      <c r="E1138" s="90"/>
      <c r="F1138" s="90"/>
    </row>
    <row r="1139" spans="1:6" s="85" customFormat="1" ht="15.75" x14ac:dyDescent="0.25">
      <c r="A1139" s="90"/>
      <c r="E1139" s="90"/>
      <c r="F1139" s="90"/>
    </row>
    <row r="1140" spans="1:6" s="85" customFormat="1" ht="15.75" x14ac:dyDescent="0.25">
      <c r="A1140" s="90"/>
      <c r="E1140" s="90"/>
      <c r="F1140" s="90"/>
    </row>
    <row r="1141" spans="1:6" s="85" customFormat="1" ht="15.75" x14ac:dyDescent="0.25">
      <c r="A1141" s="90"/>
      <c r="E1141" s="90"/>
      <c r="F1141" s="90"/>
    </row>
    <row r="1142" spans="1:6" s="85" customFormat="1" ht="15.75" x14ac:dyDescent="0.25">
      <c r="A1142" s="90"/>
      <c r="E1142" s="90"/>
      <c r="F1142" s="90"/>
    </row>
    <row r="1143" spans="1:6" s="85" customFormat="1" ht="15.75" x14ac:dyDescent="0.25">
      <c r="A1143" s="90"/>
      <c r="E1143" s="90"/>
      <c r="F1143" s="90"/>
    </row>
    <row r="1144" spans="1:6" s="85" customFormat="1" ht="15.75" x14ac:dyDescent="0.25">
      <c r="A1144" s="90"/>
      <c r="E1144" s="90"/>
      <c r="F1144" s="90"/>
    </row>
    <row r="1145" spans="1:6" s="85" customFormat="1" ht="15.75" x14ac:dyDescent="0.25">
      <c r="A1145" s="90"/>
      <c r="E1145" s="90"/>
      <c r="F1145" s="90"/>
    </row>
    <row r="1146" spans="1:6" s="85" customFormat="1" ht="15.75" x14ac:dyDescent="0.25">
      <c r="A1146" s="90"/>
      <c r="E1146" s="90"/>
      <c r="F1146" s="90"/>
    </row>
    <row r="1147" spans="1:6" s="85" customFormat="1" ht="15.75" x14ac:dyDescent="0.25">
      <c r="A1147" s="90"/>
      <c r="E1147" s="90"/>
      <c r="F1147" s="90"/>
    </row>
    <row r="1148" spans="1:6" s="85" customFormat="1" ht="15.75" x14ac:dyDescent="0.25">
      <c r="A1148" s="90"/>
      <c r="E1148" s="90"/>
      <c r="F1148" s="90"/>
    </row>
    <row r="1149" spans="1:6" s="85" customFormat="1" ht="15.75" x14ac:dyDescent="0.25">
      <c r="A1149" s="90"/>
      <c r="E1149" s="90"/>
      <c r="F1149" s="90"/>
    </row>
    <row r="1150" spans="1:6" s="85" customFormat="1" ht="15.75" x14ac:dyDescent="0.25">
      <c r="A1150" s="90"/>
      <c r="E1150" s="90"/>
      <c r="F1150" s="90"/>
    </row>
    <row r="1151" spans="1:6" s="85" customFormat="1" ht="15.75" x14ac:dyDescent="0.25">
      <c r="A1151" s="90"/>
      <c r="E1151" s="90"/>
      <c r="F1151" s="90"/>
    </row>
    <row r="1152" spans="1:6" s="85" customFormat="1" ht="15.75" x14ac:dyDescent="0.25">
      <c r="A1152" s="90"/>
      <c r="E1152" s="90"/>
      <c r="F1152" s="90"/>
    </row>
    <row r="1153" spans="1:6" s="85" customFormat="1" ht="15.75" x14ac:dyDescent="0.25">
      <c r="A1153" s="90"/>
      <c r="E1153" s="90"/>
      <c r="F1153" s="90"/>
    </row>
    <row r="1154" spans="1:6" s="85" customFormat="1" ht="15.75" x14ac:dyDescent="0.25">
      <c r="A1154" s="90"/>
      <c r="E1154" s="90"/>
      <c r="F1154" s="90"/>
    </row>
    <row r="1155" spans="1:6" s="85" customFormat="1" ht="15.75" x14ac:dyDescent="0.25">
      <c r="A1155" s="90"/>
      <c r="E1155" s="90"/>
      <c r="F1155" s="90"/>
    </row>
    <row r="1156" spans="1:6" s="85" customFormat="1" ht="15.75" x14ac:dyDescent="0.25">
      <c r="A1156" s="90"/>
      <c r="E1156" s="90"/>
      <c r="F1156" s="90"/>
    </row>
    <row r="1157" spans="1:6" s="85" customFormat="1" ht="15.75" x14ac:dyDescent="0.25">
      <c r="A1157" s="90"/>
      <c r="E1157" s="90"/>
      <c r="F1157" s="90"/>
    </row>
    <row r="1158" spans="1:6" s="85" customFormat="1" ht="15.75" x14ac:dyDescent="0.25">
      <c r="A1158" s="90"/>
      <c r="E1158" s="90"/>
      <c r="F1158" s="90"/>
    </row>
    <row r="1159" spans="1:6" s="85" customFormat="1" ht="15.75" x14ac:dyDescent="0.25">
      <c r="A1159" s="90"/>
      <c r="E1159" s="90"/>
      <c r="F1159" s="90"/>
    </row>
    <row r="1160" spans="1:6" s="85" customFormat="1" ht="15.75" x14ac:dyDescent="0.25">
      <c r="A1160" s="90"/>
      <c r="E1160" s="90"/>
      <c r="F1160" s="90"/>
    </row>
    <row r="1161" spans="1:6" s="85" customFormat="1" ht="15.75" x14ac:dyDescent="0.25">
      <c r="A1161" s="90"/>
      <c r="E1161" s="90"/>
      <c r="F1161" s="90"/>
    </row>
    <row r="1162" spans="1:6" s="85" customFormat="1" ht="15.75" x14ac:dyDescent="0.25">
      <c r="A1162" s="90"/>
      <c r="E1162" s="90"/>
      <c r="F1162" s="90"/>
    </row>
    <row r="1163" spans="1:6" s="85" customFormat="1" ht="15.75" x14ac:dyDescent="0.25">
      <c r="A1163" s="90"/>
      <c r="E1163" s="90"/>
      <c r="F1163" s="90"/>
    </row>
    <row r="1164" spans="1:6" s="85" customFormat="1" ht="15.75" x14ac:dyDescent="0.25">
      <c r="A1164" s="90"/>
      <c r="E1164" s="90"/>
      <c r="F1164" s="90"/>
    </row>
    <row r="1165" spans="1:6" s="85" customFormat="1" ht="15.75" x14ac:dyDescent="0.25">
      <c r="A1165" s="90"/>
      <c r="E1165" s="90"/>
      <c r="F1165" s="90"/>
    </row>
    <row r="1166" spans="1:6" s="85" customFormat="1" ht="15.75" x14ac:dyDescent="0.25">
      <c r="A1166" s="90"/>
      <c r="E1166" s="90"/>
      <c r="F1166" s="90"/>
    </row>
    <row r="1167" spans="1:6" s="85" customFormat="1" ht="15.75" x14ac:dyDescent="0.25">
      <c r="A1167" s="90"/>
      <c r="E1167" s="90"/>
      <c r="F1167" s="90"/>
    </row>
    <row r="1168" spans="1:6" s="85" customFormat="1" ht="15.75" x14ac:dyDescent="0.25">
      <c r="A1168" s="90"/>
      <c r="E1168" s="90"/>
      <c r="F1168" s="90"/>
    </row>
    <row r="1169" spans="1:6" s="85" customFormat="1" ht="15.75" x14ac:dyDescent="0.25">
      <c r="A1169" s="90"/>
      <c r="E1169" s="90"/>
      <c r="F1169" s="90"/>
    </row>
    <row r="1170" spans="1:6" s="85" customFormat="1" ht="15.75" x14ac:dyDescent="0.25">
      <c r="A1170" s="90"/>
      <c r="E1170" s="90"/>
      <c r="F1170" s="90"/>
    </row>
    <row r="1171" spans="1:6" s="85" customFormat="1" ht="15.75" x14ac:dyDescent="0.25">
      <c r="A1171" s="90"/>
      <c r="E1171" s="90"/>
      <c r="F1171" s="90"/>
    </row>
    <row r="1172" spans="1:6" s="85" customFormat="1" ht="15.75" x14ac:dyDescent="0.25">
      <c r="A1172" s="90"/>
      <c r="E1172" s="90"/>
      <c r="F1172" s="90"/>
    </row>
    <row r="1173" spans="1:6" s="85" customFormat="1" ht="15.75" x14ac:dyDescent="0.25">
      <c r="A1173" s="90"/>
      <c r="E1173" s="90"/>
      <c r="F1173" s="90"/>
    </row>
    <row r="1174" spans="1:6" s="85" customFormat="1" ht="15.75" x14ac:dyDescent="0.25">
      <c r="A1174" s="90"/>
      <c r="E1174" s="90"/>
      <c r="F1174" s="90"/>
    </row>
    <row r="1175" spans="1:6" s="85" customFormat="1" ht="15.75" x14ac:dyDescent="0.25">
      <c r="A1175" s="90"/>
      <c r="E1175" s="90"/>
      <c r="F1175" s="90"/>
    </row>
    <row r="1176" spans="1:6" s="85" customFormat="1" ht="15.75" x14ac:dyDescent="0.25">
      <c r="A1176" s="90"/>
      <c r="E1176" s="90"/>
      <c r="F1176" s="90"/>
    </row>
    <row r="1177" spans="1:6" s="85" customFormat="1" ht="15.75" x14ac:dyDescent="0.25">
      <c r="A1177" s="90"/>
      <c r="E1177" s="90"/>
      <c r="F1177" s="90"/>
    </row>
    <row r="1178" spans="1:6" s="85" customFormat="1" ht="15.75" x14ac:dyDescent="0.25">
      <c r="A1178" s="90"/>
      <c r="E1178" s="90"/>
      <c r="F1178" s="90"/>
    </row>
    <row r="1179" spans="1:6" s="85" customFormat="1" ht="15.75" x14ac:dyDescent="0.25">
      <c r="A1179" s="90"/>
      <c r="E1179" s="90"/>
      <c r="F1179" s="90"/>
    </row>
    <row r="1180" spans="1:6" s="85" customFormat="1" ht="15.75" x14ac:dyDescent="0.25">
      <c r="A1180" s="90"/>
      <c r="E1180" s="90"/>
      <c r="F1180" s="90"/>
    </row>
    <row r="1181" spans="1:6" s="85" customFormat="1" ht="15.75" x14ac:dyDescent="0.25">
      <c r="A1181" s="90"/>
      <c r="E1181" s="90"/>
      <c r="F1181" s="90"/>
    </row>
    <row r="1182" spans="1:6" s="85" customFormat="1" ht="15.75" x14ac:dyDescent="0.25">
      <c r="A1182" s="90"/>
      <c r="E1182" s="90"/>
      <c r="F1182" s="90"/>
    </row>
    <row r="1183" spans="1:6" s="85" customFormat="1" ht="15.75" x14ac:dyDescent="0.25">
      <c r="A1183" s="90"/>
      <c r="E1183" s="90"/>
      <c r="F1183" s="90"/>
    </row>
    <row r="1184" spans="1:6" s="85" customFormat="1" ht="15.75" x14ac:dyDescent="0.25">
      <c r="A1184" s="90"/>
      <c r="E1184" s="90"/>
      <c r="F1184" s="90"/>
    </row>
    <row r="1185" spans="1:6" s="85" customFormat="1" ht="15.75" x14ac:dyDescent="0.25">
      <c r="A1185" s="90"/>
      <c r="E1185" s="90"/>
      <c r="F1185" s="90"/>
    </row>
    <row r="1186" spans="1:6" s="85" customFormat="1" ht="15.75" x14ac:dyDescent="0.25">
      <c r="A1186" s="90"/>
      <c r="E1186" s="90"/>
      <c r="F1186" s="90"/>
    </row>
    <row r="1187" spans="1:6" s="85" customFormat="1" ht="15.75" x14ac:dyDescent="0.25">
      <c r="A1187" s="90"/>
      <c r="E1187" s="90"/>
      <c r="F1187" s="90"/>
    </row>
    <row r="1188" spans="1:6" s="85" customFormat="1" ht="15.75" x14ac:dyDescent="0.25">
      <c r="A1188" s="90"/>
      <c r="E1188" s="90"/>
      <c r="F1188" s="90"/>
    </row>
    <row r="1189" spans="1:6" s="85" customFormat="1" ht="15.75" x14ac:dyDescent="0.25">
      <c r="A1189" s="90"/>
      <c r="E1189" s="90"/>
      <c r="F1189" s="90"/>
    </row>
    <row r="1190" spans="1:6" s="85" customFormat="1" ht="15.75" x14ac:dyDescent="0.25">
      <c r="A1190" s="90"/>
      <c r="E1190" s="90"/>
      <c r="F1190" s="90"/>
    </row>
    <row r="1191" spans="1:6" s="85" customFormat="1" ht="15.75" x14ac:dyDescent="0.25">
      <c r="A1191" s="90"/>
      <c r="E1191" s="90"/>
      <c r="F1191" s="90"/>
    </row>
    <row r="1192" spans="1:6" s="85" customFormat="1" ht="15.75" x14ac:dyDescent="0.25">
      <c r="A1192" s="90"/>
      <c r="E1192" s="90"/>
      <c r="F1192" s="90"/>
    </row>
    <row r="1193" spans="1:6" s="85" customFormat="1" ht="15.75" x14ac:dyDescent="0.25">
      <c r="A1193" s="90"/>
      <c r="E1193" s="90"/>
      <c r="F1193" s="90"/>
    </row>
    <row r="1194" spans="1:6" s="85" customFormat="1" ht="15.75" x14ac:dyDescent="0.25">
      <c r="A1194" s="90"/>
      <c r="E1194" s="90"/>
      <c r="F1194" s="90"/>
    </row>
    <row r="1195" spans="1:6" s="85" customFormat="1" ht="15.75" x14ac:dyDescent="0.25">
      <c r="A1195" s="90"/>
      <c r="E1195" s="90"/>
      <c r="F1195" s="90"/>
    </row>
    <row r="1196" spans="1:6" s="85" customFormat="1" ht="15.75" x14ac:dyDescent="0.25">
      <c r="A1196" s="90"/>
      <c r="E1196" s="90"/>
      <c r="F1196" s="90"/>
    </row>
    <row r="1197" spans="1:6" s="85" customFormat="1" ht="15.75" x14ac:dyDescent="0.25">
      <c r="A1197" s="90"/>
      <c r="E1197" s="90"/>
      <c r="F1197" s="90"/>
    </row>
    <row r="1198" spans="1:6" s="85" customFormat="1" ht="15.75" x14ac:dyDescent="0.25">
      <c r="A1198" s="90"/>
      <c r="E1198" s="90"/>
      <c r="F1198" s="90"/>
    </row>
    <row r="1199" spans="1:6" s="85" customFormat="1" ht="15.75" x14ac:dyDescent="0.25">
      <c r="A1199" s="90"/>
      <c r="E1199" s="90"/>
      <c r="F1199" s="90"/>
    </row>
    <row r="1200" spans="1:6" s="85" customFormat="1" ht="15.75" x14ac:dyDescent="0.25">
      <c r="A1200" s="90"/>
      <c r="E1200" s="90"/>
      <c r="F1200" s="90"/>
    </row>
    <row r="1201" spans="1:6" s="85" customFormat="1" ht="15.75" x14ac:dyDescent="0.25">
      <c r="A1201" s="90"/>
      <c r="E1201" s="90"/>
      <c r="F1201" s="90"/>
    </row>
    <row r="1202" spans="1:6" s="85" customFormat="1" ht="15.75" x14ac:dyDescent="0.25">
      <c r="A1202" s="90"/>
      <c r="E1202" s="90"/>
      <c r="F1202" s="90"/>
    </row>
    <row r="1203" spans="1:6" s="85" customFormat="1" ht="15.75" x14ac:dyDescent="0.25">
      <c r="A1203" s="90"/>
      <c r="E1203" s="90"/>
      <c r="F1203" s="90"/>
    </row>
    <row r="1204" spans="1:6" s="85" customFormat="1" ht="15.75" x14ac:dyDescent="0.25">
      <c r="A1204" s="90"/>
      <c r="E1204" s="90"/>
      <c r="F1204" s="90"/>
    </row>
    <row r="1205" spans="1:6" s="85" customFormat="1" ht="15.75" x14ac:dyDescent="0.25">
      <c r="A1205" s="90"/>
      <c r="E1205" s="90"/>
      <c r="F1205" s="90"/>
    </row>
    <row r="1206" spans="1:6" s="85" customFormat="1" ht="15.75" x14ac:dyDescent="0.25">
      <c r="A1206" s="90"/>
      <c r="E1206" s="90"/>
      <c r="F1206" s="90"/>
    </row>
    <row r="1207" spans="1:6" s="85" customFormat="1" ht="15.75" x14ac:dyDescent="0.25">
      <c r="A1207" s="90"/>
      <c r="E1207" s="90"/>
      <c r="F1207" s="90"/>
    </row>
    <row r="1208" spans="1:6" s="85" customFormat="1" ht="15.75" x14ac:dyDescent="0.25">
      <c r="A1208" s="90"/>
      <c r="E1208" s="90"/>
      <c r="F1208" s="90"/>
    </row>
    <row r="1209" spans="1:6" s="85" customFormat="1" ht="15.75" x14ac:dyDescent="0.25">
      <c r="A1209" s="90"/>
      <c r="E1209" s="90"/>
      <c r="F1209" s="90"/>
    </row>
    <row r="1210" spans="1:6" s="85" customFormat="1" ht="15.75" x14ac:dyDescent="0.25">
      <c r="A1210" s="90"/>
      <c r="E1210" s="90"/>
      <c r="F1210" s="90"/>
    </row>
    <row r="1211" spans="1:6" s="85" customFormat="1" ht="15.75" x14ac:dyDescent="0.25">
      <c r="A1211" s="90"/>
      <c r="E1211" s="90"/>
      <c r="F1211" s="90"/>
    </row>
    <row r="1212" spans="1:6" s="85" customFormat="1" ht="15.75" x14ac:dyDescent="0.25">
      <c r="A1212" s="90"/>
      <c r="E1212" s="90"/>
      <c r="F1212" s="90"/>
    </row>
    <row r="1213" spans="1:6" s="85" customFormat="1" ht="15.75" x14ac:dyDescent="0.25">
      <c r="A1213" s="90"/>
      <c r="E1213" s="90"/>
      <c r="F1213" s="90"/>
    </row>
    <row r="1214" spans="1:6" s="85" customFormat="1" ht="15.75" x14ac:dyDescent="0.25">
      <c r="A1214" s="90"/>
      <c r="E1214" s="90"/>
      <c r="F1214" s="90"/>
    </row>
    <row r="1215" spans="1:6" s="85" customFormat="1" ht="15.75" x14ac:dyDescent="0.25">
      <c r="A1215" s="90"/>
      <c r="E1215" s="90"/>
      <c r="F1215" s="90"/>
    </row>
    <row r="1216" spans="1:6" s="85" customFormat="1" ht="15.75" x14ac:dyDescent="0.25">
      <c r="A1216" s="90"/>
      <c r="E1216" s="90"/>
      <c r="F1216" s="90"/>
    </row>
    <row r="1217" spans="1:6" s="85" customFormat="1" ht="15.75" x14ac:dyDescent="0.25">
      <c r="A1217" s="90"/>
      <c r="E1217" s="90"/>
      <c r="F1217" s="90"/>
    </row>
    <row r="1218" spans="1:6" s="85" customFormat="1" ht="15.75" x14ac:dyDescent="0.25">
      <c r="A1218" s="90"/>
      <c r="E1218" s="90"/>
      <c r="F1218" s="90"/>
    </row>
    <row r="1219" spans="1:6" s="85" customFormat="1" ht="15.75" x14ac:dyDescent="0.25">
      <c r="A1219" s="90"/>
      <c r="E1219" s="90"/>
      <c r="F1219" s="90"/>
    </row>
    <row r="1220" spans="1:6" s="85" customFormat="1" ht="15.75" x14ac:dyDescent="0.25">
      <c r="A1220" s="90"/>
      <c r="E1220" s="90"/>
      <c r="F1220" s="90"/>
    </row>
    <row r="1221" spans="1:6" s="85" customFormat="1" ht="15.75" x14ac:dyDescent="0.25">
      <c r="A1221" s="90"/>
      <c r="E1221" s="90"/>
      <c r="F1221" s="90"/>
    </row>
    <row r="1222" spans="1:6" s="85" customFormat="1" ht="15.75" x14ac:dyDescent="0.25">
      <c r="A1222" s="90"/>
      <c r="E1222" s="90"/>
      <c r="F1222" s="90"/>
    </row>
    <row r="1223" spans="1:6" s="85" customFormat="1" ht="15.75" x14ac:dyDescent="0.25">
      <c r="A1223" s="90"/>
      <c r="E1223" s="90"/>
      <c r="F1223" s="90"/>
    </row>
    <row r="1224" spans="1:6" s="85" customFormat="1" ht="15.75" x14ac:dyDescent="0.25">
      <c r="A1224" s="90"/>
      <c r="E1224" s="90"/>
      <c r="F1224" s="90"/>
    </row>
    <row r="1225" spans="1:6" s="85" customFormat="1" ht="15.75" x14ac:dyDescent="0.25">
      <c r="A1225" s="90"/>
      <c r="E1225" s="90"/>
      <c r="F1225" s="90"/>
    </row>
    <row r="1226" spans="1:6" s="85" customFormat="1" ht="15.75" x14ac:dyDescent="0.25">
      <c r="A1226" s="90"/>
      <c r="E1226" s="90"/>
      <c r="F1226" s="90"/>
    </row>
    <row r="1227" spans="1:6" s="85" customFormat="1" ht="15.75" x14ac:dyDescent="0.25">
      <c r="A1227" s="90"/>
      <c r="E1227" s="90"/>
      <c r="F1227" s="90"/>
    </row>
    <row r="1228" spans="1:6" s="85" customFormat="1" ht="15.75" x14ac:dyDescent="0.25">
      <c r="A1228" s="90"/>
      <c r="E1228" s="90"/>
      <c r="F1228" s="90"/>
    </row>
    <row r="1229" spans="1:6" s="85" customFormat="1" ht="15.75" x14ac:dyDescent="0.25">
      <c r="A1229" s="90"/>
      <c r="E1229" s="90"/>
      <c r="F1229" s="90"/>
    </row>
    <row r="1230" spans="1:6" s="85" customFormat="1" ht="15.75" x14ac:dyDescent="0.25">
      <c r="A1230" s="90"/>
      <c r="E1230" s="90"/>
      <c r="F1230" s="90"/>
    </row>
    <row r="1231" spans="1:6" s="85" customFormat="1" ht="15.75" x14ac:dyDescent="0.25">
      <c r="A1231" s="90"/>
      <c r="E1231" s="90"/>
      <c r="F1231" s="90"/>
    </row>
    <row r="1232" spans="1:6" s="85" customFormat="1" ht="15.75" x14ac:dyDescent="0.25">
      <c r="A1232" s="90"/>
      <c r="E1232" s="90"/>
      <c r="F1232" s="90"/>
    </row>
    <row r="1233" spans="1:6" s="85" customFormat="1" ht="15.75" x14ac:dyDescent="0.25">
      <c r="A1233" s="90"/>
      <c r="E1233" s="90"/>
      <c r="F1233" s="90"/>
    </row>
    <row r="1234" spans="1:6" s="85" customFormat="1" ht="15.75" x14ac:dyDescent="0.25">
      <c r="A1234" s="90"/>
      <c r="E1234" s="90"/>
      <c r="F1234" s="90"/>
    </row>
    <row r="1235" spans="1:6" s="85" customFormat="1" ht="15.75" x14ac:dyDescent="0.25">
      <c r="A1235" s="90"/>
      <c r="E1235" s="90"/>
      <c r="F1235" s="90"/>
    </row>
    <row r="1236" spans="1:6" s="85" customFormat="1" ht="15.75" x14ac:dyDescent="0.25">
      <c r="A1236" s="90"/>
      <c r="E1236" s="90"/>
      <c r="F1236" s="90"/>
    </row>
    <row r="1237" spans="1:6" s="85" customFormat="1" ht="15.75" x14ac:dyDescent="0.25">
      <c r="A1237" s="90"/>
      <c r="E1237" s="90"/>
      <c r="F1237" s="90"/>
    </row>
    <row r="1238" spans="1:6" s="85" customFormat="1" ht="15.75" x14ac:dyDescent="0.25">
      <c r="A1238" s="90"/>
      <c r="E1238" s="90"/>
      <c r="F1238" s="90"/>
    </row>
    <row r="1239" spans="1:6" s="85" customFormat="1" ht="15.75" x14ac:dyDescent="0.25">
      <c r="A1239" s="90"/>
      <c r="E1239" s="90"/>
      <c r="F1239" s="90"/>
    </row>
    <row r="1240" spans="1:6" s="85" customFormat="1" ht="15.75" x14ac:dyDescent="0.25">
      <c r="A1240" s="90"/>
      <c r="E1240" s="90"/>
      <c r="F1240" s="90"/>
    </row>
    <row r="1241" spans="1:6" s="85" customFormat="1" ht="15.75" x14ac:dyDescent="0.25">
      <c r="A1241" s="90"/>
      <c r="E1241" s="90"/>
      <c r="F1241" s="90"/>
    </row>
    <row r="1242" spans="1:6" s="85" customFormat="1" ht="15.75" x14ac:dyDescent="0.25">
      <c r="A1242" s="90"/>
      <c r="E1242" s="90"/>
      <c r="F1242" s="90"/>
    </row>
    <row r="1243" spans="1:6" s="85" customFormat="1" ht="15.75" x14ac:dyDescent="0.25">
      <c r="A1243" s="90"/>
      <c r="E1243" s="90"/>
      <c r="F1243" s="90"/>
    </row>
    <row r="1244" spans="1:6" s="85" customFormat="1" ht="15.75" x14ac:dyDescent="0.25">
      <c r="A1244" s="90"/>
      <c r="E1244" s="90"/>
      <c r="F1244" s="90"/>
    </row>
    <row r="1245" spans="1:6" s="85" customFormat="1" ht="15.75" x14ac:dyDescent="0.25">
      <c r="A1245" s="90"/>
      <c r="E1245" s="90"/>
      <c r="F1245" s="90"/>
    </row>
    <row r="1246" spans="1:6" s="85" customFormat="1" ht="15.75" x14ac:dyDescent="0.25">
      <c r="A1246" s="90"/>
      <c r="E1246" s="90"/>
      <c r="F1246" s="90"/>
    </row>
    <row r="1247" spans="1:6" s="85" customFormat="1" ht="15.75" x14ac:dyDescent="0.25">
      <c r="A1247" s="90"/>
      <c r="E1247" s="90"/>
      <c r="F1247" s="90"/>
    </row>
    <row r="1248" spans="1:6" s="85" customFormat="1" ht="15.75" x14ac:dyDescent="0.25">
      <c r="A1248" s="90"/>
      <c r="E1248" s="90"/>
      <c r="F1248" s="90"/>
    </row>
    <row r="1249" spans="1:6" s="85" customFormat="1" ht="15.75" x14ac:dyDescent="0.25">
      <c r="A1249" s="90"/>
      <c r="E1249" s="90"/>
      <c r="F1249" s="90"/>
    </row>
    <row r="1250" spans="1:6" s="85" customFormat="1" ht="15.75" x14ac:dyDescent="0.25">
      <c r="A1250" s="90"/>
      <c r="E1250" s="90"/>
      <c r="F1250" s="90"/>
    </row>
    <row r="1251" spans="1:6" s="85" customFormat="1" ht="15.75" x14ac:dyDescent="0.25">
      <c r="A1251" s="90"/>
      <c r="E1251" s="90"/>
      <c r="F1251" s="90"/>
    </row>
    <row r="1252" spans="1:6" s="85" customFormat="1" ht="15.75" x14ac:dyDescent="0.25">
      <c r="A1252" s="90"/>
      <c r="E1252" s="90"/>
      <c r="F1252" s="90"/>
    </row>
    <row r="1253" spans="1:6" s="85" customFormat="1" ht="15.75" x14ac:dyDescent="0.25">
      <c r="A1253" s="90"/>
      <c r="E1253" s="90"/>
      <c r="F1253" s="90"/>
    </row>
    <row r="1254" spans="1:6" s="85" customFormat="1" ht="15.75" x14ac:dyDescent="0.25">
      <c r="A1254" s="90"/>
      <c r="E1254" s="90"/>
      <c r="F1254" s="90"/>
    </row>
    <row r="1255" spans="1:6" s="85" customFormat="1" ht="15.75" x14ac:dyDescent="0.25">
      <c r="A1255" s="90"/>
      <c r="E1255" s="90"/>
      <c r="F1255" s="90"/>
    </row>
    <row r="1256" spans="1:6" s="85" customFormat="1" ht="15.75" x14ac:dyDescent="0.25">
      <c r="A1256" s="90"/>
      <c r="E1256" s="90"/>
      <c r="F1256" s="90"/>
    </row>
    <row r="1257" spans="1:6" s="85" customFormat="1" ht="15.75" x14ac:dyDescent="0.25">
      <c r="A1257" s="90"/>
      <c r="E1257" s="90"/>
      <c r="F1257" s="90"/>
    </row>
    <row r="1258" spans="1:6" s="85" customFormat="1" ht="15.75" x14ac:dyDescent="0.25">
      <c r="A1258" s="90"/>
      <c r="E1258" s="90"/>
      <c r="F1258" s="90"/>
    </row>
    <row r="1259" spans="1:6" s="85" customFormat="1" ht="15.75" x14ac:dyDescent="0.25">
      <c r="A1259" s="90"/>
      <c r="E1259" s="90"/>
      <c r="F1259" s="90"/>
    </row>
    <row r="1260" spans="1:6" s="85" customFormat="1" ht="15.75" x14ac:dyDescent="0.25">
      <c r="A1260" s="90"/>
      <c r="E1260" s="90"/>
      <c r="F1260" s="90"/>
    </row>
    <row r="1261" spans="1:6" s="85" customFormat="1" ht="15.75" x14ac:dyDescent="0.25">
      <c r="A1261" s="90"/>
      <c r="E1261" s="90"/>
      <c r="F1261" s="90"/>
    </row>
    <row r="1262" spans="1:6" s="85" customFormat="1" ht="15.75" x14ac:dyDescent="0.25">
      <c r="A1262" s="90"/>
      <c r="E1262" s="90"/>
      <c r="F1262" s="90"/>
    </row>
    <row r="1263" spans="1:6" s="85" customFormat="1" ht="15.75" x14ac:dyDescent="0.25">
      <c r="A1263" s="90"/>
      <c r="E1263" s="90"/>
      <c r="F1263" s="90"/>
    </row>
    <row r="1264" spans="1:6" s="85" customFormat="1" ht="15.75" x14ac:dyDescent="0.25">
      <c r="A1264" s="90"/>
      <c r="E1264" s="90"/>
      <c r="F1264" s="90"/>
    </row>
    <row r="1265" spans="1:6" s="85" customFormat="1" ht="15.75" x14ac:dyDescent="0.25">
      <c r="A1265" s="90"/>
      <c r="E1265" s="90"/>
      <c r="F1265" s="90"/>
    </row>
    <row r="1266" spans="1:6" s="85" customFormat="1" ht="15.75" x14ac:dyDescent="0.25">
      <c r="A1266" s="90"/>
      <c r="E1266" s="90"/>
      <c r="F1266" s="90"/>
    </row>
    <row r="1267" spans="1:6" s="85" customFormat="1" ht="15.75" x14ac:dyDescent="0.25">
      <c r="A1267" s="90"/>
      <c r="E1267" s="90"/>
      <c r="F1267" s="90"/>
    </row>
    <row r="1268" spans="1:6" s="85" customFormat="1" ht="15.75" x14ac:dyDescent="0.25">
      <c r="A1268" s="90"/>
      <c r="E1268" s="90"/>
      <c r="F1268" s="90"/>
    </row>
    <row r="1269" spans="1:6" s="85" customFormat="1" ht="15.75" x14ac:dyDescent="0.25">
      <c r="A1269" s="90"/>
      <c r="E1269" s="90"/>
      <c r="F1269" s="90"/>
    </row>
    <row r="1270" spans="1:6" s="85" customFormat="1" ht="15.75" x14ac:dyDescent="0.25">
      <c r="A1270" s="90"/>
      <c r="E1270" s="90"/>
      <c r="F1270" s="90"/>
    </row>
    <row r="1271" spans="1:6" s="85" customFormat="1" ht="15.75" x14ac:dyDescent="0.25">
      <c r="A1271" s="90"/>
      <c r="E1271" s="90"/>
      <c r="F1271" s="90"/>
    </row>
    <row r="1272" spans="1:6" s="85" customFormat="1" ht="15.75" x14ac:dyDescent="0.25">
      <c r="A1272" s="90"/>
      <c r="E1272" s="90"/>
      <c r="F1272" s="90"/>
    </row>
    <row r="1273" spans="1:6" s="85" customFormat="1" ht="15.75" x14ac:dyDescent="0.25">
      <c r="A1273" s="90"/>
      <c r="E1273" s="90"/>
      <c r="F1273" s="90"/>
    </row>
    <row r="1274" spans="1:6" s="85" customFormat="1" ht="15.75" x14ac:dyDescent="0.25">
      <c r="A1274" s="90"/>
      <c r="E1274" s="90"/>
      <c r="F1274" s="90"/>
    </row>
    <row r="1275" spans="1:6" s="85" customFormat="1" ht="15.75" x14ac:dyDescent="0.25">
      <c r="A1275" s="90"/>
      <c r="E1275" s="90"/>
      <c r="F1275" s="90"/>
    </row>
    <row r="1276" spans="1:6" s="85" customFormat="1" ht="15.75" x14ac:dyDescent="0.25">
      <c r="A1276" s="90"/>
      <c r="E1276" s="90"/>
      <c r="F1276" s="90"/>
    </row>
    <row r="1277" spans="1:6" s="85" customFormat="1" ht="15.75" x14ac:dyDescent="0.25">
      <c r="A1277" s="90"/>
      <c r="E1277" s="90"/>
      <c r="F1277" s="90"/>
    </row>
    <row r="1278" spans="1:6" s="85" customFormat="1" ht="15.75" x14ac:dyDescent="0.25">
      <c r="A1278" s="90"/>
      <c r="E1278" s="90"/>
      <c r="F1278" s="90"/>
    </row>
    <row r="1279" spans="1:6" s="85" customFormat="1" ht="15.75" x14ac:dyDescent="0.25">
      <c r="A1279" s="90"/>
      <c r="E1279" s="90"/>
      <c r="F1279" s="90"/>
    </row>
    <row r="1280" spans="1:6" s="85" customFormat="1" ht="15.75" x14ac:dyDescent="0.25">
      <c r="A1280" s="90"/>
      <c r="E1280" s="90"/>
      <c r="F1280" s="90"/>
    </row>
    <row r="1281" spans="1:6" s="85" customFormat="1" ht="15.75" x14ac:dyDescent="0.25">
      <c r="A1281" s="90"/>
      <c r="E1281" s="90"/>
      <c r="F1281" s="90"/>
    </row>
    <row r="1282" spans="1:6" s="85" customFormat="1" ht="15.75" x14ac:dyDescent="0.25">
      <c r="A1282" s="90"/>
      <c r="E1282" s="90"/>
      <c r="F1282" s="90"/>
    </row>
    <row r="1283" spans="1:6" s="85" customFormat="1" ht="15.75" x14ac:dyDescent="0.25">
      <c r="A1283" s="90"/>
      <c r="E1283" s="90"/>
      <c r="F1283" s="90"/>
    </row>
    <row r="1284" spans="1:6" s="85" customFormat="1" ht="15.75" x14ac:dyDescent="0.25">
      <c r="A1284" s="90"/>
      <c r="E1284" s="90"/>
      <c r="F1284" s="90"/>
    </row>
    <row r="1285" spans="1:6" s="85" customFormat="1" ht="15.75" x14ac:dyDescent="0.25">
      <c r="A1285" s="90"/>
      <c r="E1285" s="90"/>
      <c r="F1285" s="90"/>
    </row>
    <row r="1286" spans="1:6" s="85" customFormat="1" ht="15.75" x14ac:dyDescent="0.25">
      <c r="A1286" s="90"/>
      <c r="E1286" s="90"/>
      <c r="F1286" s="90"/>
    </row>
    <row r="1287" spans="1:6" s="85" customFormat="1" ht="15.75" x14ac:dyDescent="0.25">
      <c r="A1287" s="90"/>
      <c r="E1287" s="90"/>
      <c r="F1287" s="90"/>
    </row>
    <row r="1288" spans="1:6" s="85" customFormat="1" ht="15.75" x14ac:dyDescent="0.25">
      <c r="A1288" s="90"/>
      <c r="E1288" s="90"/>
      <c r="F1288" s="90"/>
    </row>
    <row r="1289" spans="1:6" s="85" customFormat="1" ht="15.75" x14ac:dyDescent="0.25">
      <c r="A1289" s="90"/>
      <c r="E1289" s="90"/>
      <c r="F1289" s="90"/>
    </row>
    <row r="1290" spans="1:6" s="85" customFormat="1" ht="15.75" x14ac:dyDescent="0.25">
      <c r="A1290" s="90"/>
      <c r="E1290" s="90"/>
      <c r="F1290" s="90"/>
    </row>
    <row r="1291" spans="1:6" s="85" customFormat="1" ht="15.75" x14ac:dyDescent="0.25">
      <c r="A1291" s="90"/>
      <c r="E1291" s="90"/>
      <c r="F1291" s="90"/>
    </row>
    <row r="1292" spans="1:6" s="85" customFormat="1" ht="15.75" x14ac:dyDescent="0.25">
      <c r="A1292" s="90"/>
      <c r="E1292" s="90"/>
      <c r="F1292" s="90"/>
    </row>
    <row r="1293" spans="1:6" s="85" customFormat="1" ht="15.75" x14ac:dyDescent="0.25">
      <c r="A1293" s="90"/>
      <c r="E1293" s="90"/>
      <c r="F1293" s="90"/>
    </row>
    <row r="1294" spans="1:6" s="85" customFormat="1" ht="15.75" x14ac:dyDescent="0.25">
      <c r="A1294" s="90"/>
      <c r="E1294" s="90"/>
      <c r="F1294" s="90"/>
    </row>
    <row r="1295" spans="1:6" s="85" customFormat="1" ht="15.75" x14ac:dyDescent="0.25">
      <c r="A1295" s="90"/>
      <c r="E1295" s="90"/>
      <c r="F1295" s="90"/>
    </row>
    <row r="1296" spans="1:6" s="85" customFormat="1" ht="15.75" x14ac:dyDescent="0.25">
      <c r="A1296" s="90"/>
      <c r="E1296" s="90"/>
      <c r="F1296" s="90"/>
    </row>
    <row r="1297" spans="1:6" s="85" customFormat="1" ht="15.75" x14ac:dyDescent="0.25">
      <c r="A1297" s="90"/>
      <c r="E1297" s="90"/>
      <c r="F1297" s="90"/>
    </row>
    <row r="1298" spans="1:6" s="85" customFormat="1" ht="15.75" x14ac:dyDescent="0.25">
      <c r="A1298" s="90"/>
      <c r="E1298" s="90"/>
      <c r="F1298" s="90"/>
    </row>
    <row r="1299" spans="1:6" s="85" customFormat="1" ht="15.75" x14ac:dyDescent="0.25">
      <c r="A1299" s="90"/>
      <c r="E1299" s="90"/>
      <c r="F1299" s="90"/>
    </row>
    <row r="1300" spans="1:6" s="85" customFormat="1" ht="15.75" x14ac:dyDescent="0.25">
      <c r="A1300" s="90"/>
      <c r="E1300" s="90"/>
      <c r="F1300" s="90"/>
    </row>
    <row r="1301" spans="1:6" s="85" customFormat="1" ht="15.75" x14ac:dyDescent="0.25">
      <c r="A1301" s="90"/>
      <c r="E1301" s="90"/>
      <c r="F1301" s="90"/>
    </row>
    <row r="1302" spans="1:6" s="85" customFormat="1" ht="15.75" x14ac:dyDescent="0.25">
      <c r="A1302" s="90"/>
      <c r="E1302" s="90"/>
      <c r="F1302" s="90"/>
    </row>
    <row r="1303" spans="1:6" s="85" customFormat="1" ht="15.75" x14ac:dyDescent="0.25">
      <c r="A1303" s="90"/>
      <c r="E1303" s="90"/>
      <c r="F1303" s="90"/>
    </row>
    <row r="1304" spans="1:6" s="85" customFormat="1" ht="15.75" x14ac:dyDescent="0.25">
      <c r="A1304" s="90"/>
      <c r="E1304" s="90"/>
      <c r="F1304" s="90"/>
    </row>
    <row r="1305" spans="1:6" s="85" customFormat="1" ht="15.75" x14ac:dyDescent="0.25">
      <c r="A1305" s="90"/>
      <c r="E1305" s="90"/>
      <c r="F1305" s="90"/>
    </row>
    <row r="1306" spans="1:6" s="85" customFormat="1" ht="15.75" x14ac:dyDescent="0.25">
      <c r="A1306" s="90"/>
      <c r="E1306" s="90"/>
      <c r="F1306" s="90"/>
    </row>
    <row r="1307" spans="1:6" s="85" customFormat="1" ht="15.75" x14ac:dyDescent="0.25">
      <c r="A1307" s="90"/>
      <c r="E1307" s="90"/>
      <c r="F1307" s="90"/>
    </row>
    <row r="1308" spans="1:6" s="85" customFormat="1" ht="15.75" x14ac:dyDescent="0.25">
      <c r="A1308" s="90"/>
      <c r="E1308" s="90"/>
      <c r="F1308" s="90"/>
    </row>
    <row r="1309" spans="1:6" s="85" customFormat="1" ht="15.75" x14ac:dyDescent="0.25">
      <c r="A1309" s="90"/>
      <c r="E1309" s="90"/>
      <c r="F1309" s="90"/>
    </row>
    <row r="1310" spans="1:6" s="85" customFormat="1" ht="15.75" x14ac:dyDescent="0.25">
      <c r="A1310" s="90"/>
      <c r="E1310" s="90"/>
      <c r="F1310" s="90"/>
    </row>
    <row r="1311" spans="1:6" s="85" customFormat="1" ht="15.75" x14ac:dyDescent="0.25">
      <c r="A1311" s="90"/>
      <c r="E1311" s="90"/>
      <c r="F1311" s="90"/>
    </row>
    <row r="1312" spans="1:6" s="85" customFormat="1" ht="15.75" x14ac:dyDescent="0.25">
      <c r="A1312" s="90"/>
      <c r="E1312" s="90"/>
      <c r="F1312" s="90"/>
    </row>
    <row r="1313" spans="1:6" s="85" customFormat="1" ht="15.75" x14ac:dyDescent="0.25">
      <c r="A1313" s="90"/>
      <c r="E1313" s="90"/>
      <c r="F1313" s="90"/>
    </row>
    <row r="1314" spans="1:6" s="85" customFormat="1" ht="15.75" x14ac:dyDescent="0.25">
      <c r="A1314" s="90"/>
      <c r="E1314" s="90"/>
      <c r="F1314" s="90"/>
    </row>
    <row r="1315" spans="1:6" s="85" customFormat="1" ht="15.75" x14ac:dyDescent="0.25">
      <c r="A1315" s="90"/>
      <c r="E1315" s="90"/>
      <c r="F1315" s="90"/>
    </row>
    <row r="1316" spans="1:6" s="85" customFormat="1" ht="15.75" x14ac:dyDescent="0.25">
      <c r="A1316" s="90"/>
      <c r="E1316" s="90"/>
      <c r="F1316" s="90"/>
    </row>
    <row r="1317" spans="1:6" s="85" customFormat="1" ht="15.75" x14ac:dyDescent="0.25">
      <c r="A1317" s="90"/>
      <c r="E1317" s="90"/>
      <c r="F1317" s="90"/>
    </row>
    <row r="1318" spans="1:6" s="85" customFormat="1" ht="15.75" x14ac:dyDescent="0.25">
      <c r="A1318" s="90"/>
      <c r="E1318" s="90"/>
      <c r="F1318" s="90"/>
    </row>
    <row r="1319" spans="1:6" s="85" customFormat="1" ht="15.75" x14ac:dyDescent="0.25">
      <c r="A1319" s="90"/>
      <c r="E1319" s="90"/>
      <c r="F1319" s="90"/>
    </row>
    <row r="1320" spans="1:6" s="85" customFormat="1" ht="15.75" x14ac:dyDescent="0.25">
      <c r="A1320" s="90"/>
      <c r="E1320" s="90"/>
      <c r="F1320" s="90"/>
    </row>
    <row r="1321" spans="1:6" s="85" customFormat="1" ht="15.75" x14ac:dyDescent="0.25">
      <c r="A1321" s="90"/>
      <c r="E1321" s="90"/>
      <c r="F1321" s="90"/>
    </row>
    <row r="1322" spans="1:6" s="85" customFormat="1" ht="15.75" x14ac:dyDescent="0.25">
      <c r="A1322" s="90"/>
      <c r="E1322" s="90"/>
      <c r="F1322" s="90"/>
    </row>
    <row r="1323" spans="1:6" s="85" customFormat="1" ht="15.75" x14ac:dyDescent="0.25">
      <c r="A1323" s="90"/>
      <c r="E1323" s="90"/>
      <c r="F1323" s="90"/>
    </row>
    <row r="1324" spans="1:6" s="85" customFormat="1" ht="15.75" x14ac:dyDescent="0.25">
      <c r="A1324" s="90"/>
      <c r="E1324" s="90"/>
      <c r="F1324" s="90"/>
    </row>
    <row r="1325" spans="1:6" s="85" customFormat="1" ht="15.75" x14ac:dyDescent="0.25">
      <c r="A1325" s="90"/>
      <c r="E1325" s="90"/>
      <c r="F1325" s="90"/>
    </row>
    <row r="1326" spans="1:6" s="85" customFormat="1" ht="15.75" x14ac:dyDescent="0.25">
      <c r="A1326" s="90"/>
      <c r="E1326" s="90"/>
      <c r="F1326" s="90"/>
    </row>
    <row r="1327" spans="1:6" s="85" customFormat="1" ht="15.75" x14ac:dyDescent="0.25">
      <c r="A1327" s="90"/>
      <c r="E1327" s="90"/>
      <c r="F1327" s="90"/>
    </row>
    <row r="1328" spans="1:6" s="85" customFormat="1" ht="15.75" x14ac:dyDescent="0.25">
      <c r="A1328" s="90"/>
      <c r="E1328" s="90"/>
      <c r="F1328" s="90"/>
    </row>
    <row r="1329" spans="1:6" s="85" customFormat="1" ht="15.75" x14ac:dyDescent="0.25">
      <c r="A1329" s="90"/>
      <c r="E1329" s="90"/>
      <c r="F1329" s="90"/>
    </row>
    <row r="1330" spans="1:6" s="85" customFormat="1" ht="15.75" x14ac:dyDescent="0.25">
      <c r="A1330" s="90"/>
      <c r="E1330" s="90"/>
      <c r="F1330" s="90"/>
    </row>
    <row r="1331" spans="1:6" s="85" customFormat="1" ht="15.75" x14ac:dyDescent="0.25">
      <c r="A1331" s="90"/>
      <c r="E1331" s="90"/>
      <c r="F1331" s="90"/>
    </row>
    <row r="1332" spans="1:6" s="85" customFormat="1" ht="15.75" x14ac:dyDescent="0.25">
      <c r="A1332" s="90"/>
      <c r="E1332" s="90"/>
      <c r="F1332" s="90"/>
    </row>
    <row r="1333" spans="1:6" s="85" customFormat="1" ht="15.75" x14ac:dyDescent="0.25">
      <c r="A1333" s="90"/>
      <c r="E1333" s="90"/>
      <c r="F1333" s="90"/>
    </row>
    <row r="1334" spans="1:6" s="85" customFormat="1" ht="15.75" x14ac:dyDescent="0.25">
      <c r="A1334" s="90"/>
      <c r="E1334" s="90"/>
      <c r="F1334" s="90"/>
    </row>
    <row r="1335" spans="1:6" s="85" customFormat="1" ht="15.75" x14ac:dyDescent="0.25">
      <c r="A1335" s="90"/>
      <c r="E1335" s="90"/>
      <c r="F1335" s="90"/>
    </row>
    <row r="1336" spans="1:6" s="85" customFormat="1" ht="15.75" x14ac:dyDescent="0.25">
      <c r="A1336" s="90"/>
      <c r="E1336" s="90"/>
      <c r="F1336" s="90"/>
    </row>
    <row r="1337" spans="1:6" s="85" customFormat="1" ht="15.75" x14ac:dyDescent="0.25">
      <c r="A1337" s="90"/>
      <c r="E1337" s="90"/>
      <c r="F1337" s="90"/>
    </row>
    <row r="1338" spans="1:6" s="85" customFormat="1" ht="15.75" x14ac:dyDescent="0.25">
      <c r="A1338" s="90"/>
      <c r="E1338" s="90"/>
      <c r="F1338" s="90"/>
    </row>
    <row r="1339" spans="1:6" s="85" customFormat="1" ht="15.75" x14ac:dyDescent="0.25">
      <c r="A1339" s="90"/>
      <c r="E1339" s="90"/>
      <c r="F1339" s="90"/>
    </row>
    <row r="1340" spans="1:6" s="85" customFormat="1" ht="15.75" x14ac:dyDescent="0.25">
      <c r="A1340" s="90"/>
      <c r="E1340" s="90"/>
      <c r="F1340" s="90"/>
    </row>
    <row r="1341" spans="1:6" s="85" customFormat="1" ht="15.75" x14ac:dyDescent="0.25">
      <c r="A1341" s="90"/>
      <c r="E1341" s="90"/>
      <c r="F1341" s="90"/>
    </row>
    <row r="1342" spans="1:6" s="85" customFormat="1" ht="15.75" x14ac:dyDescent="0.25">
      <c r="A1342" s="90"/>
      <c r="E1342" s="90"/>
      <c r="F1342" s="90"/>
    </row>
    <row r="1343" spans="1:6" s="85" customFormat="1" ht="15.75" x14ac:dyDescent="0.25">
      <c r="A1343" s="90"/>
      <c r="E1343" s="90"/>
      <c r="F1343" s="90"/>
    </row>
    <row r="1344" spans="1:6" s="85" customFormat="1" ht="15.75" x14ac:dyDescent="0.25">
      <c r="A1344" s="90"/>
      <c r="E1344" s="90"/>
      <c r="F1344" s="90"/>
    </row>
    <row r="1345" spans="1:6" s="85" customFormat="1" ht="15.75" x14ac:dyDescent="0.25">
      <c r="A1345" s="90"/>
      <c r="E1345" s="90"/>
      <c r="F1345" s="90"/>
    </row>
    <row r="1346" spans="1:6" s="85" customFormat="1" ht="15.75" x14ac:dyDescent="0.25">
      <c r="A1346" s="90"/>
      <c r="E1346" s="90"/>
      <c r="F1346" s="90"/>
    </row>
    <row r="1347" spans="1:6" s="85" customFormat="1" ht="15.75" x14ac:dyDescent="0.25">
      <c r="A1347" s="90"/>
      <c r="E1347" s="90"/>
      <c r="F1347" s="90"/>
    </row>
    <row r="1348" spans="1:6" s="85" customFormat="1" ht="15.75" x14ac:dyDescent="0.25">
      <c r="A1348" s="90"/>
      <c r="E1348" s="90"/>
      <c r="F1348" s="90"/>
    </row>
    <row r="1349" spans="1:6" s="85" customFormat="1" ht="15.75" x14ac:dyDescent="0.25">
      <c r="A1349" s="90"/>
      <c r="E1349" s="90"/>
      <c r="F1349" s="90"/>
    </row>
    <row r="1350" spans="1:6" s="85" customFormat="1" ht="15.75" x14ac:dyDescent="0.25">
      <c r="A1350" s="90"/>
      <c r="E1350" s="90"/>
      <c r="F1350" s="90"/>
    </row>
    <row r="1351" spans="1:6" s="85" customFormat="1" ht="15.75" x14ac:dyDescent="0.25">
      <c r="A1351" s="90"/>
      <c r="E1351" s="90"/>
      <c r="F1351" s="90"/>
    </row>
    <row r="1352" spans="1:6" s="85" customFormat="1" ht="15.75" x14ac:dyDescent="0.25">
      <c r="A1352" s="90"/>
      <c r="E1352" s="90"/>
      <c r="F1352" s="90"/>
    </row>
    <row r="1353" spans="1:6" s="85" customFormat="1" ht="15.75" x14ac:dyDescent="0.25">
      <c r="A1353" s="90"/>
      <c r="E1353" s="90"/>
      <c r="F1353" s="90"/>
    </row>
    <row r="1354" spans="1:6" s="85" customFormat="1" ht="15.75" x14ac:dyDescent="0.25">
      <c r="A1354" s="90"/>
      <c r="E1354" s="90"/>
      <c r="F1354" s="90"/>
    </row>
    <row r="1355" spans="1:6" s="85" customFormat="1" ht="15.75" x14ac:dyDescent="0.25">
      <c r="A1355" s="90"/>
      <c r="E1355" s="90"/>
      <c r="F1355" s="90"/>
    </row>
    <row r="1356" spans="1:6" s="85" customFormat="1" ht="15.75" x14ac:dyDescent="0.25">
      <c r="A1356" s="90"/>
      <c r="E1356" s="90"/>
      <c r="F1356" s="90"/>
    </row>
    <row r="1357" spans="1:6" s="85" customFormat="1" ht="15.75" x14ac:dyDescent="0.25">
      <c r="A1357" s="90"/>
      <c r="E1357" s="90"/>
      <c r="F1357" s="90"/>
    </row>
    <row r="1358" spans="1:6" s="85" customFormat="1" ht="15.75" x14ac:dyDescent="0.25">
      <c r="A1358" s="90"/>
      <c r="E1358" s="90"/>
      <c r="F1358" s="90"/>
    </row>
    <row r="1359" spans="1:6" s="85" customFormat="1" ht="15.75" x14ac:dyDescent="0.25">
      <c r="A1359" s="90"/>
      <c r="E1359" s="90"/>
      <c r="F1359" s="90"/>
    </row>
    <row r="1360" spans="1:6" s="85" customFormat="1" ht="15.75" x14ac:dyDescent="0.25">
      <c r="A1360" s="90"/>
      <c r="E1360" s="90"/>
      <c r="F1360" s="90"/>
    </row>
    <row r="1361" spans="1:6" s="85" customFormat="1" ht="15.75" x14ac:dyDescent="0.25">
      <c r="A1361" s="90"/>
      <c r="E1361" s="90"/>
      <c r="F1361" s="90"/>
    </row>
    <row r="1362" spans="1:6" s="85" customFormat="1" ht="15.75" x14ac:dyDescent="0.25">
      <c r="A1362" s="90"/>
      <c r="E1362" s="90"/>
      <c r="F1362" s="90"/>
    </row>
    <row r="1363" spans="1:6" s="85" customFormat="1" ht="15.75" x14ac:dyDescent="0.25">
      <c r="A1363" s="90"/>
      <c r="E1363" s="90"/>
      <c r="F1363" s="90"/>
    </row>
    <row r="1364" spans="1:6" s="85" customFormat="1" ht="15.75" x14ac:dyDescent="0.25">
      <c r="A1364" s="90"/>
      <c r="E1364" s="90"/>
      <c r="F1364" s="90"/>
    </row>
    <row r="1365" spans="1:6" s="85" customFormat="1" ht="15.75" x14ac:dyDescent="0.25">
      <c r="A1365" s="90"/>
      <c r="E1365" s="90"/>
      <c r="F1365" s="90"/>
    </row>
    <row r="1366" spans="1:6" s="85" customFormat="1" ht="15.75" x14ac:dyDescent="0.25">
      <c r="A1366" s="90"/>
      <c r="E1366" s="90"/>
      <c r="F1366" s="90"/>
    </row>
    <row r="1367" spans="1:6" s="85" customFormat="1" ht="15.75" x14ac:dyDescent="0.25">
      <c r="A1367" s="90"/>
      <c r="E1367" s="90"/>
      <c r="F1367" s="90"/>
    </row>
    <row r="1368" spans="1:6" s="85" customFormat="1" ht="15.75" x14ac:dyDescent="0.25">
      <c r="A1368" s="90"/>
      <c r="E1368" s="90"/>
      <c r="F1368" s="90"/>
    </row>
    <row r="1369" spans="1:6" s="85" customFormat="1" ht="15.75" x14ac:dyDescent="0.25">
      <c r="A1369" s="90"/>
      <c r="E1369" s="90"/>
      <c r="F1369" s="90"/>
    </row>
    <row r="1370" spans="1:6" s="85" customFormat="1" ht="15.75" x14ac:dyDescent="0.25">
      <c r="A1370" s="90"/>
      <c r="E1370" s="90"/>
      <c r="F1370" s="90"/>
    </row>
    <row r="1371" spans="1:6" s="85" customFormat="1" ht="15.75" x14ac:dyDescent="0.25">
      <c r="A1371" s="90"/>
      <c r="E1371" s="90"/>
      <c r="F1371" s="90"/>
    </row>
    <row r="1372" spans="1:6" s="85" customFormat="1" ht="15.75" x14ac:dyDescent="0.25">
      <c r="A1372" s="90"/>
      <c r="E1372" s="90"/>
      <c r="F1372" s="90"/>
    </row>
    <row r="1373" spans="1:6" s="85" customFormat="1" ht="15.75" x14ac:dyDescent="0.25">
      <c r="A1373" s="90"/>
      <c r="E1373" s="90"/>
      <c r="F1373" s="90"/>
    </row>
    <row r="1374" spans="1:6" s="85" customFormat="1" ht="15.75" x14ac:dyDescent="0.25">
      <c r="A1374" s="90"/>
      <c r="E1374" s="90"/>
      <c r="F1374" s="90"/>
    </row>
    <row r="1375" spans="1:6" s="85" customFormat="1" ht="15.75" x14ac:dyDescent="0.25">
      <c r="A1375" s="90"/>
      <c r="E1375" s="90"/>
      <c r="F1375" s="90"/>
    </row>
    <row r="1376" spans="1:6" s="85" customFormat="1" ht="15.75" x14ac:dyDescent="0.25">
      <c r="A1376" s="90"/>
      <c r="E1376" s="90"/>
      <c r="F1376" s="90"/>
    </row>
    <row r="1377" spans="1:6" s="85" customFormat="1" ht="15.75" x14ac:dyDescent="0.25">
      <c r="A1377" s="90"/>
      <c r="E1377" s="90"/>
      <c r="F1377" s="90"/>
    </row>
    <row r="1378" spans="1:6" s="85" customFormat="1" ht="15.75" x14ac:dyDescent="0.25">
      <c r="A1378" s="90"/>
      <c r="E1378" s="90"/>
      <c r="F1378" s="90"/>
    </row>
    <row r="1379" spans="1:6" s="85" customFormat="1" ht="15.75" x14ac:dyDescent="0.25">
      <c r="A1379" s="90"/>
      <c r="E1379" s="90"/>
      <c r="F1379" s="90"/>
    </row>
    <row r="1380" spans="1:6" s="85" customFormat="1" ht="15.75" x14ac:dyDescent="0.25">
      <c r="A1380" s="90"/>
      <c r="E1380" s="90"/>
      <c r="F1380" s="90"/>
    </row>
    <row r="1381" spans="1:6" s="85" customFormat="1" ht="15.75" x14ac:dyDescent="0.25">
      <c r="A1381" s="90"/>
      <c r="E1381" s="90"/>
      <c r="F1381" s="90"/>
    </row>
    <row r="1382" spans="1:6" s="85" customFormat="1" ht="15.75" x14ac:dyDescent="0.25">
      <c r="A1382" s="90"/>
      <c r="E1382" s="90"/>
      <c r="F1382" s="90"/>
    </row>
    <row r="1383" spans="1:6" s="85" customFormat="1" ht="15.75" x14ac:dyDescent="0.25">
      <c r="A1383" s="90"/>
      <c r="E1383" s="90"/>
      <c r="F1383" s="90"/>
    </row>
    <row r="1384" spans="1:6" s="85" customFormat="1" ht="15.75" x14ac:dyDescent="0.25">
      <c r="A1384" s="90"/>
      <c r="E1384" s="90"/>
      <c r="F1384" s="90"/>
    </row>
    <row r="1385" spans="1:6" s="85" customFormat="1" ht="15.75" x14ac:dyDescent="0.25">
      <c r="A1385" s="90"/>
      <c r="E1385" s="90"/>
      <c r="F1385" s="90"/>
    </row>
    <row r="1386" spans="1:6" s="85" customFormat="1" ht="15.75" x14ac:dyDescent="0.25">
      <c r="A1386" s="90"/>
      <c r="E1386" s="90"/>
      <c r="F1386" s="90"/>
    </row>
    <row r="1387" spans="1:6" s="85" customFormat="1" ht="15.75" x14ac:dyDescent="0.25">
      <c r="A1387" s="90"/>
      <c r="E1387" s="90"/>
      <c r="F1387" s="90"/>
    </row>
    <row r="1388" spans="1:6" s="85" customFormat="1" ht="15.75" x14ac:dyDescent="0.25">
      <c r="A1388" s="90"/>
      <c r="E1388" s="90"/>
      <c r="F1388" s="90"/>
    </row>
    <row r="1389" spans="1:6" s="85" customFormat="1" ht="15.75" x14ac:dyDescent="0.25">
      <c r="A1389" s="90"/>
      <c r="E1389" s="90"/>
      <c r="F1389" s="90"/>
    </row>
    <row r="1390" spans="1:6" s="85" customFormat="1" ht="15.75" x14ac:dyDescent="0.25">
      <c r="A1390" s="90"/>
      <c r="E1390" s="90"/>
      <c r="F1390" s="90"/>
    </row>
    <row r="1391" spans="1:6" s="85" customFormat="1" ht="15.75" x14ac:dyDescent="0.25">
      <c r="A1391" s="90"/>
      <c r="E1391" s="90"/>
      <c r="F1391" s="90"/>
    </row>
    <row r="1392" spans="1:6" s="85" customFormat="1" ht="15.75" x14ac:dyDescent="0.25">
      <c r="A1392" s="90"/>
      <c r="E1392" s="90"/>
      <c r="F1392" s="90"/>
    </row>
    <row r="1393" spans="1:6" s="85" customFormat="1" ht="15.75" x14ac:dyDescent="0.25">
      <c r="A1393" s="90"/>
      <c r="E1393" s="90"/>
      <c r="F1393" s="90"/>
    </row>
    <row r="1394" spans="1:6" s="85" customFormat="1" ht="15.75" x14ac:dyDescent="0.25">
      <c r="A1394" s="90"/>
      <c r="E1394" s="90"/>
      <c r="F1394" s="90"/>
    </row>
    <row r="1395" spans="1:6" s="85" customFormat="1" ht="15.75" x14ac:dyDescent="0.25">
      <c r="A1395" s="90"/>
      <c r="E1395" s="90"/>
      <c r="F1395" s="90"/>
    </row>
    <row r="1396" spans="1:6" s="85" customFormat="1" ht="15.75" x14ac:dyDescent="0.25">
      <c r="A1396" s="90"/>
      <c r="E1396" s="90"/>
      <c r="F1396" s="90"/>
    </row>
    <row r="1397" spans="1:6" s="85" customFormat="1" ht="15.75" x14ac:dyDescent="0.25">
      <c r="A1397" s="90"/>
      <c r="E1397" s="90"/>
      <c r="F1397" s="90"/>
    </row>
    <row r="1398" spans="1:6" s="85" customFormat="1" ht="15.75" x14ac:dyDescent="0.25">
      <c r="A1398" s="90"/>
      <c r="E1398" s="90"/>
      <c r="F1398" s="90"/>
    </row>
    <row r="1399" spans="1:6" s="85" customFormat="1" ht="15.75" x14ac:dyDescent="0.25">
      <c r="A1399" s="90"/>
      <c r="E1399" s="90"/>
      <c r="F1399" s="90"/>
    </row>
    <row r="1400" spans="1:6" s="85" customFormat="1" ht="15.75" x14ac:dyDescent="0.25">
      <c r="A1400" s="90"/>
      <c r="E1400" s="90"/>
      <c r="F1400" s="90"/>
    </row>
    <row r="1401" spans="1:6" s="85" customFormat="1" ht="15.75" x14ac:dyDescent="0.25">
      <c r="A1401" s="90"/>
      <c r="E1401" s="90"/>
      <c r="F1401" s="90"/>
    </row>
    <row r="1402" spans="1:6" s="85" customFormat="1" ht="15.75" x14ac:dyDescent="0.25">
      <c r="A1402" s="90"/>
      <c r="E1402" s="90"/>
      <c r="F1402" s="90"/>
    </row>
    <row r="1403" spans="1:6" s="85" customFormat="1" ht="15.75" x14ac:dyDescent="0.25">
      <c r="A1403" s="90"/>
      <c r="E1403" s="90"/>
      <c r="F1403" s="90"/>
    </row>
    <row r="1404" spans="1:6" s="85" customFormat="1" ht="15.75" x14ac:dyDescent="0.25">
      <c r="A1404" s="90"/>
      <c r="E1404" s="90"/>
      <c r="F1404" s="90"/>
    </row>
    <row r="1405" spans="1:6" s="85" customFormat="1" ht="15.75" x14ac:dyDescent="0.25">
      <c r="A1405" s="90"/>
      <c r="E1405" s="90"/>
      <c r="F1405" s="90"/>
    </row>
    <row r="1406" spans="1:6" s="85" customFormat="1" ht="15.75" x14ac:dyDescent="0.25">
      <c r="A1406" s="90"/>
      <c r="E1406" s="90"/>
      <c r="F1406" s="90"/>
    </row>
    <row r="1407" spans="1:6" s="85" customFormat="1" ht="15.75" x14ac:dyDescent="0.25">
      <c r="A1407" s="90"/>
      <c r="E1407" s="90"/>
      <c r="F1407" s="90"/>
    </row>
    <row r="1408" spans="1:6" s="85" customFormat="1" ht="15.75" x14ac:dyDescent="0.25">
      <c r="A1408" s="90"/>
      <c r="E1408" s="90"/>
      <c r="F1408" s="90"/>
    </row>
    <row r="1409" spans="1:6" s="85" customFormat="1" ht="15.75" x14ac:dyDescent="0.25">
      <c r="A1409" s="90"/>
      <c r="E1409" s="90"/>
      <c r="F1409" s="90"/>
    </row>
    <row r="1410" spans="1:6" s="85" customFormat="1" ht="15.75" x14ac:dyDescent="0.25">
      <c r="A1410" s="90"/>
      <c r="E1410" s="90"/>
      <c r="F1410" s="90"/>
    </row>
    <row r="1411" spans="1:6" s="85" customFormat="1" ht="15.75" x14ac:dyDescent="0.25">
      <c r="A1411" s="90"/>
      <c r="E1411" s="90"/>
      <c r="F1411" s="90"/>
    </row>
    <row r="1412" spans="1:6" s="85" customFormat="1" ht="15.75" x14ac:dyDescent="0.25">
      <c r="A1412" s="90"/>
      <c r="E1412" s="90"/>
      <c r="F1412" s="90"/>
    </row>
    <row r="1413" spans="1:6" s="85" customFormat="1" ht="15.75" x14ac:dyDescent="0.25">
      <c r="A1413" s="90"/>
      <c r="E1413" s="90"/>
      <c r="F1413" s="90"/>
    </row>
    <row r="1414" spans="1:6" s="85" customFormat="1" ht="15.75" x14ac:dyDescent="0.25">
      <c r="A1414" s="90"/>
      <c r="E1414" s="90"/>
      <c r="F1414" s="90"/>
    </row>
    <row r="1415" spans="1:6" s="85" customFormat="1" ht="15.75" x14ac:dyDescent="0.25">
      <c r="A1415" s="90"/>
      <c r="E1415" s="90"/>
      <c r="F1415" s="90"/>
    </row>
    <row r="1416" spans="1:6" s="85" customFormat="1" ht="15.75" x14ac:dyDescent="0.25">
      <c r="A1416" s="90"/>
      <c r="E1416" s="90"/>
      <c r="F1416" s="90"/>
    </row>
    <row r="1417" spans="1:6" s="85" customFormat="1" ht="15.75" x14ac:dyDescent="0.25">
      <c r="A1417" s="90"/>
      <c r="E1417" s="90"/>
      <c r="F1417" s="90"/>
    </row>
    <row r="1418" spans="1:6" s="85" customFormat="1" ht="15.75" x14ac:dyDescent="0.25">
      <c r="A1418" s="90"/>
      <c r="E1418" s="90"/>
      <c r="F1418" s="90"/>
    </row>
    <row r="1419" spans="1:6" s="85" customFormat="1" ht="15.75" x14ac:dyDescent="0.25">
      <c r="A1419" s="90"/>
      <c r="E1419" s="90"/>
      <c r="F1419" s="90"/>
    </row>
    <row r="1420" spans="1:6" s="85" customFormat="1" ht="15.75" x14ac:dyDescent="0.25">
      <c r="A1420" s="90"/>
      <c r="E1420" s="90"/>
      <c r="F1420" s="90"/>
    </row>
    <row r="1421" spans="1:6" s="85" customFormat="1" ht="15.75" x14ac:dyDescent="0.25">
      <c r="A1421" s="90"/>
      <c r="E1421" s="90"/>
      <c r="F1421" s="90"/>
    </row>
    <row r="1422" spans="1:6" s="85" customFormat="1" ht="15.75" x14ac:dyDescent="0.25">
      <c r="A1422" s="90"/>
      <c r="E1422" s="90"/>
      <c r="F1422" s="90"/>
    </row>
    <row r="1423" spans="1:6" s="85" customFormat="1" ht="15.75" x14ac:dyDescent="0.25">
      <c r="A1423" s="90"/>
      <c r="E1423" s="90"/>
      <c r="F1423" s="90"/>
    </row>
    <row r="1424" spans="1:6" s="85" customFormat="1" ht="15.75" x14ac:dyDescent="0.25">
      <c r="A1424" s="90"/>
      <c r="E1424" s="90"/>
      <c r="F1424" s="90"/>
    </row>
    <row r="1425" spans="1:6" s="85" customFormat="1" ht="15.75" x14ac:dyDescent="0.25">
      <c r="A1425" s="90"/>
      <c r="E1425" s="90"/>
      <c r="F1425" s="90"/>
    </row>
    <row r="1426" spans="1:6" s="85" customFormat="1" ht="15.75" x14ac:dyDescent="0.25">
      <c r="A1426" s="90"/>
      <c r="E1426" s="90"/>
      <c r="F1426" s="90"/>
    </row>
    <row r="1427" spans="1:6" s="85" customFormat="1" ht="15.75" x14ac:dyDescent="0.25">
      <c r="A1427" s="90"/>
      <c r="E1427" s="90"/>
      <c r="F1427" s="90"/>
    </row>
    <row r="1428" spans="1:6" s="85" customFormat="1" ht="15.75" x14ac:dyDescent="0.25">
      <c r="A1428" s="90"/>
      <c r="E1428" s="90"/>
      <c r="F1428" s="90"/>
    </row>
    <row r="1429" spans="1:6" s="85" customFormat="1" ht="15.75" x14ac:dyDescent="0.25">
      <c r="A1429" s="90"/>
      <c r="E1429" s="90"/>
      <c r="F1429" s="90"/>
    </row>
    <row r="1430" spans="1:6" s="85" customFormat="1" ht="15.75" x14ac:dyDescent="0.25">
      <c r="A1430" s="90"/>
      <c r="E1430" s="90"/>
      <c r="F1430" s="90"/>
    </row>
    <row r="1431" spans="1:6" s="85" customFormat="1" ht="15.75" x14ac:dyDescent="0.25">
      <c r="A1431" s="90"/>
      <c r="E1431" s="90"/>
      <c r="F1431" s="90"/>
    </row>
    <row r="1432" spans="1:6" s="85" customFormat="1" ht="15.75" x14ac:dyDescent="0.25">
      <c r="A1432" s="90"/>
      <c r="E1432" s="90"/>
      <c r="F1432" s="90"/>
    </row>
    <row r="1433" spans="1:6" s="85" customFormat="1" ht="15.75" x14ac:dyDescent="0.25">
      <c r="A1433" s="90"/>
      <c r="E1433" s="90"/>
      <c r="F1433" s="90"/>
    </row>
    <row r="1434" spans="1:6" s="85" customFormat="1" ht="15.75" x14ac:dyDescent="0.25">
      <c r="A1434" s="90"/>
      <c r="E1434" s="90"/>
      <c r="F1434" s="90"/>
    </row>
    <row r="1435" spans="1:6" s="85" customFormat="1" ht="15.75" x14ac:dyDescent="0.25">
      <c r="A1435" s="90"/>
      <c r="E1435" s="90"/>
      <c r="F1435" s="90"/>
    </row>
    <row r="1436" spans="1:6" s="85" customFormat="1" ht="15.75" x14ac:dyDescent="0.25">
      <c r="A1436" s="90"/>
      <c r="E1436" s="90"/>
      <c r="F1436" s="90"/>
    </row>
    <row r="1437" spans="1:6" s="85" customFormat="1" ht="15.75" x14ac:dyDescent="0.25">
      <c r="A1437" s="90"/>
      <c r="E1437" s="90"/>
      <c r="F1437" s="90"/>
    </row>
    <row r="1438" spans="1:6" s="85" customFormat="1" ht="15.75" x14ac:dyDescent="0.25">
      <c r="A1438" s="90"/>
      <c r="E1438" s="90"/>
      <c r="F1438" s="90"/>
    </row>
    <row r="1439" spans="1:6" s="85" customFormat="1" ht="15.75" x14ac:dyDescent="0.25">
      <c r="A1439" s="90"/>
      <c r="E1439" s="90"/>
      <c r="F1439" s="90"/>
    </row>
    <row r="1440" spans="1:6" s="85" customFormat="1" ht="15.75" x14ac:dyDescent="0.25">
      <c r="A1440" s="90"/>
      <c r="E1440" s="90"/>
      <c r="F1440" s="90"/>
    </row>
    <row r="1441" spans="1:6" s="85" customFormat="1" ht="15.75" x14ac:dyDescent="0.25">
      <c r="A1441" s="90"/>
      <c r="E1441" s="90"/>
      <c r="F1441" s="90"/>
    </row>
    <row r="1442" spans="1:6" s="85" customFormat="1" ht="15.75" x14ac:dyDescent="0.25">
      <c r="A1442" s="90"/>
      <c r="E1442" s="90"/>
      <c r="F1442" s="90"/>
    </row>
    <row r="1443" spans="1:6" s="85" customFormat="1" ht="15.75" x14ac:dyDescent="0.25">
      <c r="A1443" s="90"/>
      <c r="E1443" s="90"/>
      <c r="F1443" s="90"/>
    </row>
    <row r="1444" spans="1:6" s="85" customFormat="1" ht="15.75" x14ac:dyDescent="0.25">
      <c r="A1444" s="90"/>
      <c r="E1444" s="90"/>
      <c r="F1444" s="90"/>
    </row>
    <row r="1445" spans="1:6" s="85" customFormat="1" ht="15.75" x14ac:dyDescent="0.25">
      <c r="A1445" s="90"/>
      <c r="E1445" s="90"/>
      <c r="F1445" s="90"/>
    </row>
    <row r="1446" spans="1:6" s="85" customFormat="1" ht="15.75" x14ac:dyDescent="0.25">
      <c r="A1446" s="90"/>
      <c r="E1446" s="90"/>
      <c r="F1446" s="90"/>
    </row>
    <row r="1447" spans="1:6" s="85" customFormat="1" ht="15.75" x14ac:dyDescent="0.25">
      <c r="A1447" s="90"/>
      <c r="E1447" s="90"/>
      <c r="F1447" s="90"/>
    </row>
    <row r="1448" spans="1:6" s="85" customFormat="1" ht="15.75" x14ac:dyDescent="0.25">
      <c r="A1448" s="90"/>
      <c r="E1448" s="90"/>
      <c r="F1448" s="90"/>
    </row>
    <row r="1449" spans="1:6" s="85" customFormat="1" ht="15.75" x14ac:dyDescent="0.25">
      <c r="A1449" s="90"/>
      <c r="E1449" s="90"/>
      <c r="F1449" s="90"/>
    </row>
    <row r="1450" spans="1:6" s="85" customFormat="1" ht="15.75" x14ac:dyDescent="0.25">
      <c r="A1450" s="90"/>
      <c r="E1450" s="90"/>
      <c r="F1450" s="90"/>
    </row>
    <row r="1451" spans="1:6" s="85" customFormat="1" ht="15.75" x14ac:dyDescent="0.25">
      <c r="A1451" s="90"/>
      <c r="E1451" s="90"/>
      <c r="F1451" s="90"/>
    </row>
    <row r="1452" spans="1:6" s="85" customFormat="1" ht="15.75" x14ac:dyDescent="0.25">
      <c r="A1452" s="90"/>
      <c r="E1452" s="90"/>
      <c r="F1452" s="90"/>
    </row>
    <row r="1453" spans="1:6" s="85" customFormat="1" ht="15.75" x14ac:dyDescent="0.25">
      <c r="A1453" s="90"/>
      <c r="E1453" s="90"/>
      <c r="F1453" s="90"/>
    </row>
    <row r="1454" spans="1:6" s="85" customFormat="1" ht="15.75" x14ac:dyDescent="0.25">
      <c r="A1454" s="90"/>
      <c r="E1454" s="90"/>
      <c r="F1454" s="90"/>
    </row>
    <row r="1455" spans="1:6" s="85" customFormat="1" ht="15.75" x14ac:dyDescent="0.25">
      <c r="A1455" s="90"/>
      <c r="E1455" s="90"/>
      <c r="F1455" s="90"/>
    </row>
    <row r="1456" spans="1:6" s="85" customFormat="1" ht="15.75" x14ac:dyDescent="0.25">
      <c r="A1456" s="90"/>
      <c r="E1456" s="90"/>
      <c r="F1456" s="90"/>
    </row>
    <row r="1457" spans="1:6" s="85" customFormat="1" ht="15.75" x14ac:dyDescent="0.25">
      <c r="A1457" s="90"/>
      <c r="E1457" s="90"/>
      <c r="F1457" s="90"/>
    </row>
    <row r="1458" spans="1:6" s="85" customFormat="1" ht="15.75" x14ac:dyDescent="0.25">
      <c r="A1458" s="90"/>
      <c r="E1458" s="90"/>
      <c r="F1458" s="90"/>
    </row>
    <row r="1459" spans="1:6" s="85" customFormat="1" ht="15.75" x14ac:dyDescent="0.25">
      <c r="A1459" s="90"/>
      <c r="E1459" s="90"/>
      <c r="F1459" s="90"/>
    </row>
    <row r="1460" spans="1:6" s="85" customFormat="1" ht="15.75" x14ac:dyDescent="0.25">
      <c r="A1460" s="90"/>
      <c r="E1460" s="90"/>
      <c r="F1460" s="90"/>
    </row>
    <row r="1461" spans="1:6" s="85" customFormat="1" ht="15.75" x14ac:dyDescent="0.25">
      <c r="A1461" s="90"/>
      <c r="E1461" s="90"/>
      <c r="F1461" s="90"/>
    </row>
    <row r="1462" spans="1:6" s="85" customFormat="1" ht="15.75" x14ac:dyDescent="0.25">
      <c r="A1462" s="90"/>
      <c r="E1462" s="90"/>
      <c r="F1462" s="90"/>
    </row>
    <row r="1463" spans="1:6" s="85" customFormat="1" ht="15.75" x14ac:dyDescent="0.25">
      <c r="A1463" s="90"/>
      <c r="E1463" s="90"/>
      <c r="F1463" s="90"/>
    </row>
    <row r="1464" spans="1:6" s="85" customFormat="1" ht="15.75" x14ac:dyDescent="0.25">
      <c r="A1464" s="90"/>
      <c r="E1464" s="90"/>
      <c r="F1464" s="90"/>
    </row>
    <row r="1465" spans="1:6" s="85" customFormat="1" ht="15.75" x14ac:dyDescent="0.25">
      <c r="A1465" s="90"/>
      <c r="E1465" s="90"/>
      <c r="F1465" s="90"/>
    </row>
    <row r="1466" spans="1:6" s="85" customFormat="1" ht="15.75" x14ac:dyDescent="0.25">
      <c r="A1466" s="90"/>
      <c r="E1466" s="90"/>
      <c r="F1466" s="90"/>
    </row>
    <row r="1467" spans="1:6" s="85" customFormat="1" ht="15.75" x14ac:dyDescent="0.25">
      <c r="A1467" s="90"/>
      <c r="E1467" s="90"/>
      <c r="F1467" s="90"/>
    </row>
    <row r="1468" spans="1:6" s="85" customFormat="1" ht="15.75" x14ac:dyDescent="0.25">
      <c r="A1468" s="90"/>
      <c r="E1468" s="90"/>
      <c r="F1468" s="90"/>
    </row>
    <row r="1469" spans="1:6" s="85" customFormat="1" ht="15.75" x14ac:dyDescent="0.25">
      <c r="A1469" s="90"/>
      <c r="E1469" s="90"/>
      <c r="F1469" s="90"/>
    </row>
    <row r="1470" spans="1:6" s="85" customFormat="1" ht="15.75" x14ac:dyDescent="0.25">
      <c r="A1470" s="90"/>
      <c r="E1470" s="90"/>
      <c r="F1470" s="90"/>
    </row>
    <row r="1471" spans="1:6" s="85" customFormat="1" ht="15.75" x14ac:dyDescent="0.25">
      <c r="A1471" s="90"/>
      <c r="E1471" s="90"/>
      <c r="F1471" s="90"/>
    </row>
    <row r="1472" spans="1:6" s="85" customFormat="1" ht="15.75" x14ac:dyDescent="0.25">
      <c r="A1472" s="90"/>
      <c r="E1472" s="90"/>
      <c r="F1472" s="90"/>
    </row>
    <row r="1473" spans="1:6" s="85" customFormat="1" ht="15.75" x14ac:dyDescent="0.25">
      <c r="A1473" s="90"/>
      <c r="E1473" s="90"/>
      <c r="F1473" s="90"/>
    </row>
    <row r="1474" spans="1:6" s="85" customFormat="1" ht="15.75" x14ac:dyDescent="0.25">
      <c r="A1474" s="90"/>
      <c r="E1474" s="90"/>
      <c r="F1474" s="90"/>
    </row>
    <row r="1475" spans="1:6" s="85" customFormat="1" ht="15.75" x14ac:dyDescent="0.25">
      <c r="A1475" s="90"/>
      <c r="E1475" s="90"/>
      <c r="F1475" s="90"/>
    </row>
    <row r="1476" spans="1:6" s="85" customFormat="1" ht="15.75" x14ac:dyDescent="0.25">
      <c r="A1476" s="90"/>
      <c r="E1476" s="90"/>
      <c r="F1476" s="90"/>
    </row>
    <row r="1477" spans="1:6" s="85" customFormat="1" ht="15.75" x14ac:dyDescent="0.25">
      <c r="A1477" s="90"/>
      <c r="E1477" s="90"/>
      <c r="F1477" s="90"/>
    </row>
    <row r="1478" spans="1:6" s="85" customFormat="1" ht="15.75" x14ac:dyDescent="0.25">
      <c r="A1478" s="90"/>
      <c r="E1478" s="90"/>
      <c r="F1478" s="90"/>
    </row>
    <row r="1479" spans="1:6" s="85" customFormat="1" ht="15.75" x14ac:dyDescent="0.25">
      <c r="A1479" s="90"/>
      <c r="E1479" s="90"/>
      <c r="F1479" s="90"/>
    </row>
    <row r="1480" spans="1:6" s="85" customFormat="1" ht="15.75" x14ac:dyDescent="0.25">
      <c r="A1480" s="90"/>
      <c r="E1480" s="90"/>
      <c r="F1480" s="90"/>
    </row>
    <row r="1481" spans="1:6" s="85" customFormat="1" ht="15.75" x14ac:dyDescent="0.25">
      <c r="A1481" s="90"/>
      <c r="E1481" s="90"/>
      <c r="F1481" s="90"/>
    </row>
    <row r="1482" spans="1:6" s="85" customFormat="1" ht="15.75" x14ac:dyDescent="0.25">
      <c r="A1482" s="90"/>
      <c r="E1482" s="90"/>
      <c r="F1482" s="90"/>
    </row>
    <row r="1483" spans="1:6" s="85" customFormat="1" ht="15.75" x14ac:dyDescent="0.25">
      <c r="A1483" s="90"/>
      <c r="E1483" s="90"/>
      <c r="F1483" s="90"/>
    </row>
    <row r="1484" spans="1:6" s="85" customFormat="1" ht="15.75" x14ac:dyDescent="0.25">
      <c r="A1484" s="90"/>
      <c r="E1484" s="90"/>
      <c r="F1484" s="90"/>
    </row>
    <row r="1485" spans="1:6" s="85" customFormat="1" ht="15.75" x14ac:dyDescent="0.25">
      <c r="A1485" s="90"/>
      <c r="E1485" s="90"/>
      <c r="F1485" s="90"/>
    </row>
    <row r="1486" spans="1:6" s="85" customFormat="1" ht="15.75" x14ac:dyDescent="0.25">
      <c r="A1486" s="90"/>
      <c r="E1486" s="90"/>
      <c r="F1486" s="90"/>
    </row>
    <row r="1487" spans="1:6" s="85" customFormat="1" ht="15.75" x14ac:dyDescent="0.25">
      <c r="A1487" s="90"/>
      <c r="E1487" s="90"/>
      <c r="F1487" s="90"/>
    </row>
    <row r="1488" spans="1:6" s="85" customFormat="1" ht="15.75" x14ac:dyDescent="0.25">
      <c r="A1488" s="90"/>
      <c r="E1488" s="90"/>
      <c r="F1488" s="90"/>
    </row>
    <row r="1489" spans="1:6" s="85" customFormat="1" ht="15.75" x14ac:dyDescent="0.25">
      <c r="A1489" s="90"/>
      <c r="E1489" s="90"/>
      <c r="F1489" s="90"/>
    </row>
    <row r="1490" spans="1:6" s="85" customFormat="1" ht="15.75" x14ac:dyDescent="0.25">
      <c r="A1490" s="90"/>
      <c r="E1490" s="90"/>
      <c r="F1490" s="90"/>
    </row>
    <row r="1491" spans="1:6" s="85" customFormat="1" ht="15.75" x14ac:dyDescent="0.25">
      <c r="A1491" s="90"/>
      <c r="E1491" s="90"/>
      <c r="F1491" s="90"/>
    </row>
    <row r="1492" spans="1:6" s="85" customFormat="1" ht="15.75" x14ac:dyDescent="0.25">
      <c r="A1492" s="90"/>
      <c r="E1492" s="90"/>
      <c r="F1492" s="90"/>
    </row>
    <row r="1493" spans="1:6" s="85" customFormat="1" ht="15.75" x14ac:dyDescent="0.25">
      <c r="A1493" s="90"/>
      <c r="E1493" s="90"/>
      <c r="F1493" s="90"/>
    </row>
    <row r="1494" spans="1:6" s="85" customFormat="1" ht="15.75" x14ac:dyDescent="0.25">
      <c r="A1494" s="90"/>
      <c r="E1494" s="90"/>
      <c r="F1494" s="90"/>
    </row>
    <row r="1495" spans="1:6" s="85" customFormat="1" ht="15.75" x14ac:dyDescent="0.25">
      <c r="A1495" s="90"/>
      <c r="E1495" s="90"/>
      <c r="F1495" s="90"/>
    </row>
    <row r="1496" spans="1:6" s="85" customFormat="1" ht="15.75" x14ac:dyDescent="0.25">
      <c r="A1496" s="90"/>
      <c r="E1496" s="90"/>
      <c r="F1496" s="90"/>
    </row>
    <row r="1497" spans="1:6" s="85" customFormat="1" ht="15.75" x14ac:dyDescent="0.25">
      <c r="A1497" s="90"/>
      <c r="E1497" s="90"/>
      <c r="F1497" s="90"/>
    </row>
    <row r="1498" spans="1:6" s="85" customFormat="1" ht="15.75" x14ac:dyDescent="0.25">
      <c r="A1498" s="90"/>
      <c r="E1498" s="90"/>
      <c r="F1498" s="90"/>
    </row>
    <row r="1499" spans="1:6" s="85" customFormat="1" ht="15.75" x14ac:dyDescent="0.25">
      <c r="A1499" s="90"/>
      <c r="E1499" s="90"/>
      <c r="F1499" s="90"/>
    </row>
    <row r="1500" spans="1:6" s="85" customFormat="1" ht="15.75" x14ac:dyDescent="0.25">
      <c r="A1500" s="90"/>
      <c r="E1500" s="90"/>
      <c r="F1500" s="90"/>
    </row>
    <row r="1501" spans="1:6" s="85" customFormat="1" ht="15.75" x14ac:dyDescent="0.25">
      <c r="A1501" s="90"/>
      <c r="E1501" s="90"/>
      <c r="F1501" s="90"/>
    </row>
    <row r="1502" spans="1:6" s="85" customFormat="1" ht="15.75" x14ac:dyDescent="0.25">
      <c r="A1502" s="90"/>
      <c r="E1502" s="90"/>
      <c r="F1502" s="90"/>
    </row>
    <row r="1503" spans="1:6" s="85" customFormat="1" ht="15.75" x14ac:dyDescent="0.25">
      <c r="A1503" s="90"/>
      <c r="E1503" s="90"/>
      <c r="F1503" s="90"/>
    </row>
    <row r="1504" spans="1:6" s="85" customFormat="1" ht="15.75" x14ac:dyDescent="0.25">
      <c r="A1504" s="90"/>
      <c r="E1504" s="90"/>
      <c r="F1504" s="90"/>
    </row>
    <row r="1505" spans="1:6" s="85" customFormat="1" ht="15.75" x14ac:dyDescent="0.25">
      <c r="A1505" s="90"/>
      <c r="E1505" s="90"/>
      <c r="F1505" s="90"/>
    </row>
    <row r="1506" spans="1:6" s="85" customFormat="1" ht="15.75" x14ac:dyDescent="0.25">
      <c r="A1506" s="90"/>
      <c r="E1506" s="90"/>
      <c r="F1506" s="90"/>
    </row>
    <row r="1507" spans="1:6" s="85" customFormat="1" ht="15.75" x14ac:dyDescent="0.25">
      <c r="A1507" s="90"/>
      <c r="E1507" s="90"/>
      <c r="F1507" s="90"/>
    </row>
    <row r="1508" spans="1:6" s="85" customFormat="1" ht="15.75" x14ac:dyDescent="0.25">
      <c r="A1508" s="90"/>
      <c r="E1508" s="90"/>
      <c r="F1508" s="90"/>
    </row>
    <row r="1509" spans="1:6" s="85" customFormat="1" ht="15.75" x14ac:dyDescent="0.25">
      <c r="A1509" s="90"/>
      <c r="E1509" s="90"/>
      <c r="F1509" s="90"/>
    </row>
    <row r="1510" spans="1:6" s="85" customFormat="1" ht="15.75" x14ac:dyDescent="0.25">
      <c r="A1510" s="90"/>
      <c r="E1510" s="90"/>
      <c r="F1510" s="90"/>
    </row>
    <row r="1511" spans="1:6" s="85" customFormat="1" ht="15.75" x14ac:dyDescent="0.25">
      <c r="A1511" s="90"/>
      <c r="E1511" s="90"/>
      <c r="F1511" s="90"/>
    </row>
    <row r="1512" spans="1:6" s="85" customFormat="1" ht="15.75" x14ac:dyDescent="0.25">
      <c r="A1512" s="90"/>
      <c r="E1512" s="90"/>
      <c r="F1512" s="90"/>
    </row>
    <row r="1513" spans="1:6" s="85" customFormat="1" ht="15.75" x14ac:dyDescent="0.25">
      <c r="A1513" s="90"/>
      <c r="E1513" s="90"/>
      <c r="F1513" s="90"/>
    </row>
    <row r="1514" spans="1:6" s="85" customFormat="1" ht="15.75" x14ac:dyDescent="0.25">
      <c r="A1514" s="90"/>
      <c r="E1514" s="90"/>
      <c r="F1514" s="90"/>
    </row>
    <row r="1515" spans="1:6" s="85" customFormat="1" ht="15.75" x14ac:dyDescent="0.25">
      <c r="A1515" s="90"/>
      <c r="E1515" s="90"/>
      <c r="F1515" s="90"/>
    </row>
    <row r="1516" spans="1:6" s="85" customFormat="1" ht="15.75" x14ac:dyDescent="0.25">
      <c r="A1516" s="90"/>
      <c r="E1516" s="90"/>
      <c r="F1516" s="90"/>
    </row>
    <row r="1517" spans="1:6" s="85" customFormat="1" ht="15.75" x14ac:dyDescent="0.25">
      <c r="A1517" s="90"/>
      <c r="E1517" s="90"/>
      <c r="F1517" s="90"/>
    </row>
    <row r="1518" spans="1:6" s="85" customFormat="1" ht="15.75" x14ac:dyDescent="0.25">
      <c r="A1518" s="90"/>
      <c r="E1518" s="90"/>
      <c r="F1518" s="90"/>
    </row>
    <row r="1519" spans="1:6" s="85" customFormat="1" ht="15.75" x14ac:dyDescent="0.25">
      <c r="A1519" s="90"/>
      <c r="E1519" s="90"/>
      <c r="F1519" s="90"/>
    </row>
    <row r="1520" spans="1:6" s="85" customFormat="1" ht="15.75" x14ac:dyDescent="0.25">
      <c r="A1520" s="90"/>
      <c r="E1520" s="90"/>
      <c r="F1520" s="90"/>
    </row>
    <row r="1521" spans="1:6" s="85" customFormat="1" ht="15.75" x14ac:dyDescent="0.25">
      <c r="A1521" s="90"/>
      <c r="E1521" s="90"/>
      <c r="F1521" s="90"/>
    </row>
    <row r="1522" spans="1:6" s="85" customFormat="1" ht="15.75" x14ac:dyDescent="0.25">
      <c r="A1522" s="90"/>
      <c r="E1522" s="90"/>
      <c r="F1522" s="90"/>
    </row>
    <row r="1523" spans="1:6" s="85" customFormat="1" ht="15.75" x14ac:dyDescent="0.25">
      <c r="A1523" s="90"/>
      <c r="E1523" s="90"/>
      <c r="F1523" s="90"/>
    </row>
    <row r="1524" spans="1:6" s="85" customFormat="1" ht="15.75" x14ac:dyDescent="0.25">
      <c r="A1524" s="90"/>
      <c r="E1524" s="90"/>
      <c r="F1524" s="90"/>
    </row>
    <row r="1525" spans="1:6" s="85" customFormat="1" ht="15.75" x14ac:dyDescent="0.25">
      <c r="A1525" s="90"/>
      <c r="E1525" s="90"/>
      <c r="F1525" s="90"/>
    </row>
    <row r="1526" spans="1:6" s="85" customFormat="1" ht="15.75" x14ac:dyDescent="0.25">
      <c r="A1526" s="90"/>
      <c r="E1526" s="90"/>
      <c r="F1526" s="90"/>
    </row>
    <row r="1527" spans="1:6" s="85" customFormat="1" ht="15.75" x14ac:dyDescent="0.25">
      <c r="A1527" s="90"/>
      <c r="E1527" s="90"/>
      <c r="F1527" s="90"/>
    </row>
    <row r="1528" spans="1:6" s="85" customFormat="1" ht="15.75" x14ac:dyDescent="0.25">
      <c r="A1528" s="90"/>
      <c r="E1528" s="90"/>
      <c r="F1528" s="90"/>
    </row>
    <row r="1529" spans="1:6" s="85" customFormat="1" ht="15.75" x14ac:dyDescent="0.25">
      <c r="A1529" s="90"/>
      <c r="E1529" s="90"/>
      <c r="F1529" s="90"/>
    </row>
    <row r="1530" spans="1:6" s="85" customFormat="1" ht="15.75" x14ac:dyDescent="0.25">
      <c r="A1530" s="90"/>
      <c r="E1530" s="90"/>
      <c r="F1530" s="90"/>
    </row>
    <row r="1531" spans="1:6" s="85" customFormat="1" ht="15.75" x14ac:dyDescent="0.25">
      <c r="A1531" s="90"/>
      <c r="E1531" s="90"/>
      <c r="F1531" s="90"/>
    </row>
    <row r="1532" spans="1:6" s="85" customFormat="1" ht="15.75" x14ac:dyDescent="0.25">
      <c r="A1532" s="90"/>
      <c r="E1532" s="90"/>
      <c r="F1532" s="90"/>
    </row>
    <row r="1533" spans="1:6" s="85" customFormat="1" ht="15.75" x14ac:dyDescent="0.25">
      <c r="A1533" s="90"/>
      <c r="E1533" s="90"/>
      <c r="F1533" s="90"/>
    </row>
    <row r="1534" spans="1:6" s="85" customFormat="1" ht="15.75" x14ac:dyDescent="0.25">
      <c r="A1534" s="90"/>
      <c r="E1534" s="90"/>
      <c r="F1534" s="90"/>
    </row>
    <row r="1535" spans="1:6" s="85" customFormat="1" ht="15.75" x14ac:dyDescent="0.25">
      <c r="A1535" s="90"/>
      <c r="E1535" s="90"/>
      <c r="F1535" s="90"/>
    </row>
    <row r="1536" spans="1:6" s="85" customFormat="1" ht="15.75" x14ac:dyDescent="0.25">
      <c r="A1536" s="90"/>
      <c r="E1536" s="90"/>
      <c r="F1536" s="90"/>
    </row>
    <row r="1537" spans="1:6" s="85" customFormat="1" ht="15.75" x14ac:dyDescent="0.25">
      <c r="A1537" s="90"/>
      <c r="E1537" s="90"/>
      <c r="F1537" s="90"/>
    </row>
    <row r="1538" spans="1:6" s="85" customFormat="1" ht="15.75" x14ac:dyDescent="0.25">
      <c r="A1538" s="90"/>
      <c r="E1538" s="90"/>
      <c r="F1538" s="90"/>
    </row>
    <row r="1539" spans="1:6" s="85" customFormat="1" ht="15.75" x14ac:dyDescent="0.25">
      <c r="A1539" s="90"/>
      <c r="E1539" s="90"/>
      <c r="F1539" s="90"/>
    </row>
    <row r="1540" spans="1:6" s="85" customFormat="1" ht="15.75" x14ac:dyDescent="0.25">
      <c r="A1540" s="90"/>
      <c r="E1540" s="90"/>
      <c r="F1540" s="90"/>
    </row>
    <row r="1541" spans="1:6" s="85" customFormat="1" ht="15.75" x14ac:dyDescent="0.25">
      <c r="A1541" s="90"/>
      <c r="E1541" s="90"/>
      <c r="F1541" s="90"/>
    </row>
    <row r="1542" spans="1:6" s="85" customFormat="1" ht="15.75" x14ac:dyDescent="0.25">
      <c r="A1542" s="90"/>
      <c r="E1542" s="90"/>
      <c r="F1542" s="90"/>
    </row>
    <row r="1543" spans="1:6" s="85" customFormat="1" ht="15.75" x14ac:dyDescent="0.25">
      <c r="A1543" s="90"/>
      <c r="E1543" s="90"/>
      <c r="F1543" s="90"/>
    </row>
    <row r="1544" spans="1:6" s="85" customFormat="1" ht="15.75" x14ac:dyDescent="0.25">
      <c r="A1544" s="90"/>
      <c r="E1544" s="90"/>
      <c r="F1544" s="90"/>
    </row>
    <row r="1545" spans="1:6" s="85" customFormat="1" ht="15.75" x14ac:dyDescent="0.25">
      <c r="A1545" s="90"/>
      <c r="E1545" s="90"/>
      <c r="F1545" s="90"/>
    </row>
    <row r="1546" spans="1:6" s="85" customFormat="1" ht="15.75" x14ac:dyDescent="0.25">
      <c r="A1546" s="90"/>
      <c r="E1546" s="90"/>
      <c r="F1546" s="90"/>
    </row>
    <row r="1547" spans="1:6" s="85" customFormat="1" ht="15.75" x14ac:dyDescent="0.25">
      <c r="A1547" s="90"/>
      <c r="E1547" s="90"/>
      <c r="F1547" s="90"/>
    </row>
    <row r="1548" spans="1:6" s="85" customFormat="1" ht="15.75" x14ac:dyDescent="0.25">
      <c r="A1548" s="90"/>
      <c r="E1548" s="90"/>
      <c r="F1548" s="90"/>
    </row>
    <row r="1549" spans="1:6" s="85" customFormat="1" ht="15.75" x14ac:dyDescent="0.25">
      <c r="A1549" s="90"/>
      <c r="E1549" s="90"/>
      <c r="F1549" s="90"/>
    </row>
    <row r="1550" spans="1:6" s="85" customFormat="1" ht="15.75" x14ac:dyDescent="0.25">
      <c r="A1550" s="90"/>
      <c r="E1550" s="90"/>
      <c r="F1550" s="90"/>
    </row>
    <row r="1551" spans="1:6" s="85" customFormat="1" ht="15.75" x14ac:dyDescent="0.25">
      <c r="A1551" s="90"/>
      <c r="E1551" s="90"/>
      <c r="F1551" s="90"/>
    </row>
    <row r="1552" spans="1:6" s="85" customFormat="1" ht="15.75" x14ac:dyDescent="0.25">
      <c r="A1552" s="90"/>
      <c r="E1552" s="90"/>
      <c r="F1552" s="90"/>
    </row>
    <row r="1553" spans="1:6" s="85" customFormat="1" ht="15.75" x14ac:dyDescent="0.25">
      <c r="A1553" s="90"/>
      <c r="E1553" s="90"/>
      <c r="F1553" s="90"/>
    </row>
    <row r="1554" spans="1:6" s="85" customFormat="1" ht="15.75" x14ac:dyDescent="0.25">
      <c r="A1554" s="90"/>
      <c r="E1554" s="90"/>
      <c r="F1554" s="90"/>
    </row>
    <row r="1555" spans="1:6" s="85" customFormat="1" ht="15.75" x14ac:dyDescent="0.25">
      <c r="A1555" s="90"/>
      <c r="E1555" s="90"/>
      <c r="F1555" s="90"/>
    </row>
    <row r="1556" spans="1:6" s="85" customFormat="1" ht="15.75" x14ac:dyDescent="0.25">
      <c r="A1556" s="90"/>
      <c r="E1556" s="90"/>
      <c r="F1556" s="90"/>
    </row>
    <row r="1557" spans="1:6" s="85" customFormat="1" ht="15.75" x14ac:dyDescent="0.25">
      <c r="A1557" s="90"/>
      <c r="E1557" s="90"/>
      <c r="F1557" s="90"/>
    </row>
    <row r="1558" spans="1:6" s="85" customFormat="1" ht="15.75" x14ac:dyDescent="0.25">
      <c r="A1558" s="90"/>
      <c r="E1558" s="90"/>
      <c r="F1558" s="90"/>
    </row>
    <row r="1559" spans="1:6" s="85" customFormat="1" ht="15.75" x14ac:dyDescent="0.25">
      <c r="A1559" s="90"/>
      <c r="E1559" s="90"/>
      <c r="F1559" s="90"/>
    </row>
    <row r="1560" spans="1:6" s="85" customFormat="1" ht="15.75" x14ac:dyDescent="0.25">
      <c r="A1560" s="90"/>
      <c r="E1560" s="90"/>
      <c r="F1560" s="90"/>
    </row>
    <row r="1561" spans="1:6" s="85" customFormat="1" ht="15.75" x14ac:dyDescent="0.25">
      <c r="A1561" s="90"/>
      <c r="E1561" s="90"/>
      <c r="F1561" s="90"/>
    </row>
    <row r="1562" spans="1:6" s="85" customFormat="1" ht="15.75" x14ac:dyDescent="0.25">
      <c r="A1562" s="90"/>
      <c r="E1562" s="90"/>
      <c r="F1562" s="90"/>
    </row>
    <row r="1563" spans="1:6" s="85" customFormat="1" ht="15.75" x14ac:dyDescent="0.25">
      <c r="A1563" s="90"/>
      <c r="E1563" s="90"/>
      <c r="F1563" s="90"/>
    </row>
    <row r="1564" spans="1:6" s="85" customFormat="1" ht="15.75" x14ac:dyDescent="0.25">
      <c r="A1564" s="90"/>
      <c r="E1564" s="90"/>
      <c r="F1564" s="90"/>
    </row>
    <row r="1565" spans="1:6" s="85" customFormat="1" ht="15.75" x14ac:dyDescent="0.25">
      <c r="A1565" s="90"/>
      <c r="E1565" s="90"/>
      <c r="F1565" s="90"/>
    </row>
    <row r="1566" spans="1:6" s="85" customFormat="1" ht="15.75" x14ac:dyDescent="0.25">
      <c r="A1566" s="90"/>
      <c r="E1566" s="90"/>
      <c r="F1566" s="90"/>
    </row>
    <row r="1567" spans="1:6" s="85" customFormat="1" ht="15.75" x14ac:dyDescent="0.25">
      <c r="A1567" s="90"/>
      <c r="E1567" s="90"/>
      <c r="F1567" s="90"/>
    </row>
    <row r="1568" spans="1:6" s="85" customFormat="1" ht="15.75" x14ac:dyDescent="0.25">
      <c r="A1568" s="90"/>
      <c r="E1568" s="90"/>
      <c r="F1568" s="90"/>
    </row>
    <row r="1569" spans="1:6" s="85" customFormat="1" ht="15.75" x14ac:dyDescent="0.25">
      <c r="A1569" s="90"/>
      <c r="E1569" s="90"/>
      <c r="F1569" s="90"/>
    </row>
    <row r="1570" spans="1:6" s="85" customFormat="1" ht="15.75" x14ac:dyDescent="0.25">
      <c r="A1570" s="90"/>
      <c r="E1570" s="90"/>
      <c r="F1570" s="90"/>
    </row>
    <row r="1571" spans="1:6" s="85" customFormat="1" ht="15.75" x14ac:dyDescent="0.25">
      <c r="A1571" s="90"/>
      <c r="E1571" s="90"/>
      <c r="F1571" s="90"/>
    </row>
    <row r="1572" spans="1:6" s="85" customFormat="1" ht="15.75" x14ac:dyDescent="0.25">
      <c r="A1572" s="90"/>
      <c r="E1572" s="90"/>
      <c r="F1572" s="90"/>
    </row>
    <row r="1573" spans="1:6" s="85" customFormat="1" ht="15.75" x14ac:dyDescent="0.25">
      <c r="A1573" s="90"/>
      <c r="E1573" s="90"/>
      <c r="F1573" s="90"/>
    </row>
    <row r="1574" spans="1:6" s="85" customFormat="1" ht="15.75" x14ac:dyDescent="0.25">
      <c r="A1574" s="90"/>
      <c r="E1574" s="90"/>
      <c r="F1574" s="90"/>
    </row>
    <row r="1575" spans="1:6" s="85" customFormat="1" ht="15.75" x14ac:dyDescent="0.25">
      <c r="A1575" s="90"/>
      <c r="E1575" s="90"/>
      <c r="F1575" s="90"/>
    </row>
    <row r="1576" spans="1:6" s="85" customFormat="1" ht="15.75" x14ac:dyDescent="0.25">
      <c r="A1576" s="90"/>
      <c r="E1576" s="90"/>
      <c r="F1576" s="90"/>
    </row>
    <row r="1577" spans="1:6" s="85" customFormat="1" ht="15.75" x14ac:dyDescent="0.25">
      <c r="A1577" s="90"/>
      <c r="E1577" s="90"/>
      <c r="F1577" s="90"/>
    </row>
    <row r="1578" spans="1:6" s="85" customFormat="1" ht="15.75" x14ac:dyDescent="0.25">
      <c r="A1578" s="90"/>
      <c r="E1578" s="90"/>
      <c r="F1578" s="90"/>
    </row>
    <row r="1579" spans="1:6" s="85" customFormat="1" ht="15.75" x14ac:dyDescent="0.25">
      <c r="A1579" s="90"/>
      <c r="E1579" s="90"/>
      <c r="F1579" s="90"/>
    </row>
    <row r="1580" spans="1:6" s="85" customFormat="1" ht="15.75" x14ac:dyDescent="0.25">
      <c r="A1580" s="90"/>
      <c r="E1580" s="90"/>
      <c r="F1580" s="90"/>
    </row>
    <row r="1581" spans="1:6" s="85" customFormat="1" ht="15.75" x14ac:dyDescent="0.25">
      <c r="A1581" s="90"/>
      <c r="E1581" s="90"/>
      <c r="F1581" s="90"/>
    </row>
    <row r="1582" spans="1:6" s="85" customFormat="1" ht="15.75" x14ac:dyDescent="0.25">
      <c r="A1582" s="90"/>
      <c r="E1582" s="90"/>
      <c r="F1582" s="90"/>
    </row>
    <row r="1583" spans="1:6" s="85" customFormat="1" ht="15.75" x14ac:dyDescent="0.25">
      <c r="A1583" s="90"/>
      <c r="E1583" s="90"/>
      <c r="F1583" s="90"/>
    </row>
    <row r="1584" spans="1:6" s="85" customFormat="1" ht="15.75" x14ac:dyDescent="0.25">
      <c r="A1584" s="90"/>
      <c r="E1584" s="90"/>
      <c r="F1584" s="90"/>
    </row>
    <row r="1585" spans="1:6" s="85" customFormat="1" ht="15.75" x14ac:dyDescent="0.25">
      <c r="A1585" s="90"/>
      <c r="E1585" s="90"/>
      <c r="F1585" s="90"/>
    </row>
    <row r="1586" spans="1:6" s="85" customFormat="1" ht="15.75" x14ac:dyDescent="0.25">
      <c r="A1586" s="90"/>
      <c r="E1586" s="90"/>
      <c r="F1586" s="90"/>
    </row>
    <row r="1587" spans="1:6" s="85" customFormat="1" ht="15.75" x14ac:dyDescent="0.25">
      <c r="A1587" s="90"/>
      <c r="E1587" s="90"/>
      <c r="F1587" s="90"/>
    </row>
    <row r="1588" spans="1:6" s="85" customFormat="1" ht="15.75" x14ac:dyDescent="0.25">
      <c r="A1588" s="90"/>
      <c r="E1588" s="90"/>
      <c r="F1588" s="90"/>
    </row>
    <row r="1589" spans="1:6" s="85" customFormat="1" ht="15.75" x14ac:dyDescent="0.25">
      <c r="A1589" s="90"/>
      <c r="E1589" s="90"/>
      <c r="F1589" s="90"/>
    </row>
    <row r="1590" spans="1:6" s="85" customFormat="1" ht="15.75" x14ac:dyDescent="0.25">
      <c r="A1590" s="90"/>
      <c r="E1590" s="90"/>
      <c r="F1590" s="90"/>
    </row>
    <row r="1591" spans="1:6" s="85" customFormat="1" ht="15.75" x14ac:dyDescent="0.25">
      <c r="A1591" s="90"/>
      <c r="E1591" s="90"/>
      <c r="F1591" s="90"/>
    </row>
    <row r="1592" spans="1:6" s="85" customFormat="1" ht="15.75" x14ac:dyDescent="0.25">
      <c r="A1592" s="90"/>
      <c r="E1592" s="90"/>
      <c r="F1592" s="90"/>
    </row>
    <row r="1593" spans="1:6" s="85" customFormat="1" ht="15.75" x14ac:dyDescent="0.25">
      <c r="A1593" s="90"/>
      <c r="E1593" s="90"/>
      <c r="F1593" s="90"/>
    </row>
    <row r="1594" spans="1:6" s="85" customFormat="1" ht="15.75" x14ac:dyDescent="0.25">
      <c r="A1594" s="90"/>
      <c r="E1594" s="90"/>
      <c r="F1594" s="90"/>
    </row>
    <row r="1595" spans="1:6" s="85" customFormat="1" ht="15.75" x14ac:dyDescent="0.25">
      <c r="A1595" s="90"/>
      <c r="E1595" s="90"/>
      <c r="F1595" s="90"/>
    </row>
    <row r="1596" spans="1:6" s="85" customFormat="1" ht="15.75" x14ac:dyDescent="0.25">
      <c r="A1596" s="90"/>
      <c r="E1596" s="90"/>
      <c r="F1596" s="90"/>
    </row>
    <row r="1597" spans="1:6" s="85" customFormat="1" ht="15.75" x14ac:dyDescent="0.25">
      <c r="A1597" s="90"/>
      <c r="E1597" s="90"/>
      <c r="F1597" s="90"/>
    </row>
    <row r="1598" spans="1:6" s="85" customFormat="1" ht="15.75" x14ac:dyDescent="0.25">
      <c r="A1598" s="90"/>
      <c r="E1598" s="90"/>
      <c r="F1598" s="90"/>
    </row>
    <row r="1599" spans="1:6" s="85" customFormat="1" ht="15.75" x14ac:dyDescent="0.25">
      <c r="A1599" s="90"/>
      <c r="E1599" s="90"/>
      <c r="F1599" s="90"/>
    </row>
    <row r="1600" spans="1:6" s="85" customFormat="1" ht="15.75" x14ac:dyDescent="0.25">
      <c r="A1600" s="90"/>
      <c r="E1600" s="90"/>
      <c r="F1600" s="90"/>
    </row>
    <row r="1601" spans="1:6" s="85" customFormat="1" ht="15.75" x14ac:dyDescent="0.25">
      <c r="A1601" s="90"/>
      <c r="E1601" s="90"/>
      <c r="F1601" s="90"/>
    </row>
    <row r="1602" spans="1:6" s="85" customFormat="1" ht="15.75" x14ac:dyDescent="0.25">
      <c r="A1602" s="90"/>
      <c r="E1602" s="90"/>
      <c r="F1602" s="90"/>
    </row>
    <row r="1603" spans="1:6" s="85" customFormat="1" ht="15.75" x14ac:dyDescent="0.25">
      <c r="A1603" s="90"/>
      <c r="E1603" s="90"/>
      <c r="F1603" s="90"/>
    </row>
    <row r="1604" spans="1:6" s="85" customFormat="1" ht="15.75" x14ac:dyDescent="0.25">
      <c r="A1604" s="90"/>
      <c r="E1604" s="90"/>
      <c r="F1604" s="90"/>
    </row>
    <row r="1605" spans="1:6" s="85" customFormat="1" ht="15.75" x14ac:dyDescent="0.25">
      <c r="A1605" s="90"/>
      <c r="E1605" s="90"/>
      <c r="F1605" s="90"/>
    </row>
    <row r="1606" spans="1:6" s="85" customFormat="1" ht="15.75" x14ac:dyDescent="0.25">
      <c r="A1606" s="90"/>
      <c r="E1606" s="90"/>
      <c r="F1606" s="90"/>
    </row>
    <row r="1607" spans="1:6" s="85" customFormat="1" ht="15.75" x14ac:dyDescent="0.25">
      <c r="A1607" s="90"/>
      <c r="E1607" s="90"/>
      <c r="F1607" s="90"/>
    </row>
    <row r="1608" spans="1:6" s="85" customFormat="1" ht="15.75" x14ac:dyDescent="0.25">
      <c r="A1608" s="90"/>
      <c r="E1608" s="90"/>
      <c r="F1608" s="90"/>
    </row>
    <row r="1609" spans="1:6" s="85" customFormat="1" ht="15.75" x14ac:dyDescent="0.25">
      <c r="A1609" s="90"/>
      <c r="E1609" s="90"/>
      <c r="F1609" s="90"/>
    </row>
    <row r="1610" spans="1:6" s="85" customFormat="1" ht="15.75" x14ac:dyDescent="0.25">
      <c r="A1610" s="90"/>
      <c r="E1610" s="90"/>
      <c r="F1610" s="90"/>
    </row>
    <row r="1611" spans="1:6" s="85" customFormat="1" ht="15.75" x14ac:dyDescent="0.25">
      <c r="A1611" s="90"/>
      <c r="E1611" s="90"/>
      <c r="F1611" s="90"/>
    </row>
    <row r="1612" spans="1:6" s="85" customFormat="1" ht="15.75" x14ac:dyDescent="0.25">
      <c r="A1612" s="90"/>
      <c r="E1612" s="90"/>
      <c r="F1612" s="90"/>
    </row>
    <row r="1613" spans="1:6" s="85" customFormat="1" ht="15.75" x14ac:dyDescent="0.25">
      <c r="A1613" s="90"/>
      <c r="E1613" s="90"/>
      <c r="F1613" s="90"/>
    </row>
    <row r="1614" spans="1:6" s="85" customFormat="1" ht="15.75" x14ac:dyDescent="0.25">
      <c r="A1614" s="90"/>
      <c r="E1614" s="90"/>
      <c r="F1614" s="90"/>
    </row>
    <row r="1615" spans="1:6" s="85" customFormat="1" ht="15.75" x14ac:dyDescent="0.25">
      <c r="A1615" s="90"/>
      <c r="E1615" s="90"/>
      <c r="F1615" s="90"/>
    </row>
    <row r="1616" spans="1:6" s="85" customFormat="1" ht="15.75" x14ac:dyDescent="0.25">
      <c r="A1616" s="90"/>
      <c r="E1616" s="90"/>
      <c r="F1616" s="90"/>
    </row>
    <row r="1617" spans="1:6" s="85" customFormat="1" ht="15.75" x14ac:dyDescent="0.25">
      <c r="A1617" s="90"/>
      <c r="E1617" s="90"/>
      <c r="F1617" s="90"/>
    </row>
    <row r="1618" spans="1:6" s="85" customFormat="1" ht="15.75" x14ac:dyDescent="0.25">
      <c r="A1618" s="90"/>
      <c r="E1618" s="90"/>
      <c r="F1618" s="90"/>
    </row>
    <row r="1619" spans="1:6" s="85" customFormat="1" ht="15.75" x14ac:dyDescent="0.25">
      <c r="A1619" s="90"/>
      <c r="E1619" s="90"/>
      <c r="F1619" s="90"/>
    </row>
    <row r="1620" spans="1:6" s="85" customFormat="1" ht="15.75" x14ac:dyDescent="0.25">
      <c r="A1620" s="90"/>
      <c r="E1620" s="90"/>
      <c r="F1620" s="90"/>
    </row>
    <row r="1621" spans="1:6" s="85" customFormat="1" ht="15.75" x14ac:dyDescent="0.25">
      <c r="A1621" s="90"/>
      <c r="E1621" s="90"/>
      <c r="F1621" s="90"/>
    </row>
    <row r="1622" spans="1:6" s="85" customFormat="1" ht="15.75" x14ac:dyDescent="0.25">
      <c r="A1622" s="90"/>
      <c r="E1622" s="90"/>
      <c r="F1622" s="90"/>
    </row>
    <row r="1623" spans="1:6" s="85" customFormat="1" ht="15.75" x14ac:dyDescent="0.25">
      <c r="A1623" s="90"/>
      <c r="E1623" s="90"/>
      <c r="F1623" s="90"/>
    </row>
    <row r="1624" spans="1:6" s="85" customFormat="1" ht="15.75" x14ac:dyDescent="0.25">
      <c r="A1624" s="90"/>
      <c r="E1624" s="90"/>
      <c r="F1624" s="90"/>
    </row>
    <row r="1625" spans="1:6" s="85" customFormat="1" ht="15.75" x14ac:dyDescent="0.25">
      <c r="A1625" s="90"/>
      <c r="E1625" s="90"/>
      <c r="F1625" s="90"/>
    </row>
    <row r="1626" spans="1:6" s="85" customFormat="1" ht="15.75" x14ac:dyDescent="0.25">
      <c r="A1626" s="90"/>
      <c r="E1626" s="90"/>
      <c r="F1626" s="90"/>
    </row>
    <row r="1627" spans="1:6" s="85" customFormat="1" ht="15.75" x14ac:dyDescent="0.25">
      <c r="A1627" s="90"/>
      <c r="E1627" s="90"/>
      <c r="F1627" s="90"/>
    </row>
    <row r="1628" spans="1:6" s="85" customFormat="1" ht="15.75" x14ac:dyDescent="0.25">
      <c r="A1628" s="90"/>
      <c r="E1628" s="90"/>
      <c r="F1628" s="90"/>
    </row>
    <row r="1629" spans="1:6" s="85" customFormat="1" ht="15.75" x14ac:dyDescent="0.25">
      <c r="A1629" s="90"/>
      <c r="E1629" s="90"/>
      <c r="F1629" s="90"/>
    </row>
    <row r="1630" spans="1:6" s="85" customFormat="1" ht="15.75" x14ac:dyDescent="0.25">
      <c r="A1630" s="90"/>
      <c r="E1630" s="90"/>
      <c r="F1630" s="90"/>
    </row>
    <row r="1631" spans="1:6" s="85" customFormat="1" ht="15.75" x14ac:dyDescent="0.25">
      <c r="A1631" s="90"/>
      <c r="E1631" s="90"/>
      <c r="F1631" s="90"/>
    </row>
    <row r="1632" spans="1:6" s="85" customFormat="1" ht="15.75" x14ac:dyDescent="0.25">
      <c r="A1632" s="90"/>
      <c r="E1632" s="90"/>
      <c r="F1632" s="90"/>
    </row>
    <row r="1633" spans="1:6" s="85" customFormat="1" ht="15.75" x14ac:dyDescent="0.25">
      <c r="A1633" s="90"/>
      <c r="E1633" s="90"/>
      <c r="F1633" s="90"/>
    </row>
    <row r="1634" spans="1:6" s="85" customFormat="1" ht="15.75" x14ac:dyDescent="0.25">
      <c r="A1634" s="90"/>
      <c r="E1634" s="90"/>
      <c r="F1634" s="90"/>
    </row>
    <row r="1635" spans="1:6" s="85" customFormat="1" ht="15.75" x14ac:dyDescent="0.25">
      <c r="A1635" s="90"/>
      <c r="E1635" s="90"/>
      <c r="F1635" s="90"/>
    </row>
    <row r="1636" spans="1:6" s="85" customFormat="1" ht="15.75" x14ac:dyDescent="0.25">
      <c r="A1636" s="90"/>
      <c r="E1636" s="90"/>
      <c r="F1636" s="90"/>
    </row>
    <row r="1637" spans="1:6" s="85" customFormat="1" ht="15.75" x14ac:dyDescent="0.25">
      <c r="A1637" s="90"/>
      <c r="E1637" s="90"/>
      <c r="F1637" s="90"/>
    </row>
    <row r="1638" spans="1:6" s="85" customFormat="1" ht="15.75" x14ac:dyDescent="0.25">
      <c r="A1638" s="90"/>
      <c r="E1638" s="90"/>
      <c r="F1638" s="90"/>
    </row>
    <row r="1639" spans="1:6" s="85" customFormat="1" ht="15.75" x14ac:dyDescent="0.25">
      <c r="A1639" s="90"/>
      <c r="E1639" s="90"/>
      <c r="F1639" s="90"/>
    </row>
    <row r="1640" spans="1:6" s="85" customFormat="1" ht="15.75" x14ac:dyDescent="0.25">
      <c r="A1640" s="90"/>
      <c r="E1640" s="90"/>
      <c r="F1640" s="90"/>
    </row>
    <row r="1641" spans="1:6" s="85" customFormat="1" ht="15.75" x14ac:dyDescent="0.25">
      <c r="A1641" s="90"/>
      <c r="E1641" s="90"/>
      <c r="F1641" s="90"/>
    </row>
    <row r="1642" spans="1:6" s="85" customFormat="1" ht="15.75" x14ac:dyDescent="0.25">
      <c r="A1642" s="90"/>
      <c r="E1642" s="90"/>
      <c r="F1642" s="90"/>
    </row>
    <row r="1643" spans="1:6" s="85" customFormat="1" ht="15.75" x14ac:dyDescent="0.25">
      <c r="A1643" s="90"/>
      <c r="E1643" s="90"/>
      <c r="F1643" s="90"/>
    </row>
    <row r="1644" spans="1:6" s="85" customFormat="1" ht="15.75" x14ac:dyDescent="0.25">
      <c r="A1644" s="90"/>
      <c r="E1644" s="90"/>
      <c r="F1644" s="90"/>
    </row>
    <row r="1645" spans="1:6" s="85" customFormat="1" ht="15.75" x14ac:dyDescent="0.25">
      <c r="A1645" s="90"/>
      <c r="E1645" s="90"/>
      <c r="F1645" s="90"/>
    </row>
    <row r="1646" spans="1:6" s="85" customFormat="1" ht="15.75" x14ac:dyDescent="0.25">
      <c r="A1646" s="90"/>
      <c r="E1646" s="90"/>
      <c r="F1646" s="90"/>
    </row>
    <row r="1647" spans="1:6" s="85" customFormat="1" ht="15.75" x14ac:dyDescent="0.25">
      <c r="A1647" s="90"/>
      <c r="E1647" s="90"/>
      <c r="F1647" s="90"/>
    </row>
    <row r="1648" spans="1:6" s="85" customFormat="1" ht="15.75" x14ac:dyDescent="0.25">
      <c r="A1648" s="90"/>
      <c r="E1648" s="90"/>
      <c r="F1648" s="90"/>
    </row>
    <row r="1649" spans="1:6" s="85" customFormat="1" ht="15.75" x14ac:dyDescent="0.25">
      <c r="A1649" s="90"/>
      <c r="E1649" s="90"/>
      <c r="F1649" s="90"/>
    </row>
    <row r="1650" spans="1:6" s="85" customFormat="1" ht="15.75" x14ac:dyDescent="0.25">
      <c r="A1650" s="90"/>
      <c r="E1650" s="90"/>
      <c r="F1650" s="90"/>
    </row>
    <row r="1651" spans="1:6" s="85" customFormat="1" ht="15.75" x14ac:dyDescent="0.25">
      <c r="A1651" s="90"/>
      <c r="E1651" s="90"/>
      <c r="F1651" s="90"/>
    </row>
    <row r="1652" spans="1:6" s="85" customFormat="1" ht="15.75" x14ac:dyDescent="0.25">
      <c r="A1652" s="90"/>
      <c r="E1652" s="90"/>
      <c r="F1652" s="90"/>
    </row>
    <row r="1653" spans="1:6" s="85" customFormat="1" ht="15.75" x14ac:dyDescent="0.25">
      <c r="A1653" s="90"/>
      <c r="E1653" s="90"/>
      <c r="F1653" s="90"/>
    </row>
    <row r="1654" spans="1:6" s="85" customFormat="1" ht="15.75" x14ac:dyDescent="0.25">
      <c r="A1654" s="90"/>
      <c r="E1654" s="90"/>
      <c r="F1654" s="90"/>
    </row>
    <row r="1655" spans="1:6" s="85" customFormat="1" ht="15.75" x14ac:dyDescent="0.25">
      <c r="A1655" s="90"/>
      <c r="E1655" s="90"/>
      <c r="F1655" s="90"/>
    </row>
    <row r="1656" spans="1:6" s="85" customFormat="1" ht="15.75" x14ac:dyDescent="0.25">
      <c r="A1656" s="90"/>
      <c r="E1656" s="90"/>
      <c r="F1656" s="90"/>
    </row>
    <row r="1657" spans="1:6" s="85" customFormat="1" ht="15.75" x14ac:dyDescent="0.25">
      <c r="A1657" s="90"/>
      <c r="E1657" s="90"/>
      <c r="F1657" s="90"/>
    </row>
    <row r="1658" spans="1:6" s="85" customFormat="1" ht="15.75" x14ac:dyDescent="0.25">
      <c r="A1658" s="90"/>
      <c r="E1658" s="90"/>
      <c r="F1658" s="90"/>
    </row>
    <row r="1659" spans="1:6" s="85" customFormat="1" ht="15.75" x14ac:dyDescent="0.25">
      <c r="A1659" s="90"/>
      <c r="E1659" s="90"/>
      <c r="F1659" s="90"/>
    </row>
    <row r="1660" spans="1:6" s="85" customFormat="1" ht="15.75" x14ac:dyDescent="0.25">
      <c r="A1660" s="90"/>
      <c r="E1660" s="90"/>
      <c r="F1660" s="90"/>
    </row>
    <row r="1661" spans="1:6" s="85" customFormat="1" ht="15.75" x14ac:dyDescent="0.25">
      <c r="A1661" s="90"/>
      <c r="E1661" s="90"/>
      <c r="F1661" s="90"/>
    </row>
    <row r="1662" spans="1:6" s="85" customFormat="1" ht="15.75" x14ac:dyDescent="0.25">
      <c r="A1662" s="90"/>
      <c r="E1662" s="90"/>
      <c r="F1662" s="90"/>
    </row>
    <row r="1663" spans="1:6" s="85" customFormat="1" ht="15.75" x14ac:dyDescent="0.25">
      <c r="A1663" s="90"/>
      <c r="E1663" s="90"/>
      <c r="F1663" s="90"/>
    </row>
    <row r="1664" spans="1:6" s="85" customFormat="1" ht="15.75" x14ac:dyDescent="0.25">
      <c r="A1664" s="90"/>
      <c r="E1664" s="90"/>
      <c r="F1664" s="90"/>
    </row>
    <row r="1665" spans="1:6" s="85" customFormat="1" ht="15.75" x14ac:dyDescent="0.25">
      <c r="A1665" s="90"/>
      <c r="E1665" s="90"/>
      <c r="F1665" s="90"/>
    </row>
    <row r="1666" spans="1:6" s="85" customFormat="1" ht="15.75" x14ac:dyDescent="0.25">
      <c r="A1666" s="90"/>
      <c r="E1666" s="90"/>
      <c r="F1666" s="90"/>
    </row>
    <row r="1667" spans="1:6" s="85" customFormat="1" ht="15.75" x14ac:dyDescent="0.25">
      <c r="A1667" s="90"/>
      <c r="E1667" s="90"/>
      <c r="F1667" s="90"/>
    </row>
    <row r="1668" spans="1:6" s="85" customFormat="1" ht="15.75" x14ac:dyDescent="0.25">
      <c r="A1668" s="90"/>
      <c r="E1668" s="90"/>
      <c r="F1668" s="90"/>
    </row>
    <row r="1669" spans="1:6" s="85" customFormat="1" ht="15.75" x14ac:dyDescent="0.25">
      <c r="A1669" s="90"/>
      <c r="E1669" s="90"/>
      <c r="F1669" s="90"/>
    </row>
    <row r="1670" spans="1:6" s="85" customFormat="1" ht="15.75" x14ac:dyDescent="0.25">
      <c r="A1670" s="90"/>
      <c r="E1670" s="90"/>
      <c r="F1670" s="90"/>
    </row>
    <row r="1671" spans="1:6" s="85" customFormat="1" ht="15.75" x14ac:dyDescent="0.25">
      <c r="A1671" s="90"/>
      <c r="E1671" s="90"/>
      <c r="F1671" s="90"/>
    </row>
    <row r="1672" spans="1:6" s="85" customFormat="1" ht="15.75" x14ac:dyDescent="0.25">
      <c r="A1672" s="90"/>
      <c r="E1672" s="90"/>
      <c r="F1672" s="90"/>
    </row>
    <row r="1673" spans="1:6" s="85" customFormat="1" ht="15.75" x14ac:dyDescent="0.25">
      <c r="A1673" s="90"/>
      <c r="E1673" s="90"/>
      <c r="F1673" s="90"/>
    </row>
    <row r="1674" spans="1:6" s="85" customFormat="1" ht="15.75" x14ac:dyDescent="0.25">
      <c r="A1674" s="90"/>
      <c r="E1674" s="90"/>
      <c r="F1674" s="90"/>
    </row>
    <row r="1675" spans="1:6" s="85" customFormat="1" ht="15.75" x14ac:dyDescent="0.25">
      <c r="A1675" s="90"/>
      <c r="E1675" s="90"/>
      <c r="F1675" s="90"/>
    </row>
    <row r="1676" spans="1:6" s="85" customFormat="1" ht="15.75" x14ac:dyDescent="0.25">
      <c r="A1676" s="90"/>
      <c r="E1676" s="90"/>
      <c r="F1676" s="90"/>
    </row>
    <row r="1677" spans="1:6" s="85" customFormat="1" ht="15.75" x14ac:dyDescent="0.25">
      <c r="A1677" s="90"/>
      <c r="E1677" s="90"/>
      <c r="F1677" s="90"/>
    </row>
    <row r="1678" spans="1:6" s="85" customFormat="1" ht="15.75" x14ac:dyDescent="0.25">
      <c r="A1678" s="90"/>
      <c r="E1678" s="90"/>
      <c r="F1678" s="90"/>
    </row>
    <row r="1679" spans="1:6" s="85" customFormat="1" ht="15.75" x14ac:dyDescent="0.25">
      <c r="A1679" s="90"/>
      <c r="E1679" s="90"/>
      <c r="F1679" s="90"/>
    </row>
    <row r="1680" spans="1:6" s="85" customFormat="1" ht="15.75" x14ac:dyDescent="0.25">
      <c r="A1680" s="90"/>
      <c r="E1680" s="90"/>
      <c r="F1680" s="90"/>
    </row>
    <row r="1681" spans="1:6" s="85" customFormat="1" ht="15.75" x14ac:dyDescent="0.25">
      <c r="A1681" s="90"/>
      <c r="E1681" s="90"/>
      <c r="F1681" s="90"/>
    </row>
    <row r="1682" spans="1:6" s="85" customFormat="1" ht="15.75" x14ac:dyDescent="0.25">
      <c r="A1682" s="90"/>
      <c r="E1682" s="90"/>
      <c r="F1682" s="90"/>
    </row>
    <row r="1683" spans="1:6" s="85" customFormat="1" ht="15.75" x14ac:dyDescent="0.25">
      <c r="A1683" s="90"/>
      <c r="E1683" s="90"/>
      <c r="F1683" s="90"/>
    </row>
    <row r="1684" spans="1:6" s="85" customFormat="1" ht="15.75" x14ac:dyDescent="0.25">
      <c r="A1684" s="90"/>
      <c r="E1684" s="90"/>
      <c r="F1684" s="90"/>
    </row>
    <row r="1685" spans="1:6" s="85" customFormat="1" ht="15.75" x14ac:dyDescent="0.25">
      <c r="A1685" s="90"/>
      <c r="E1685" s="90"/>
      <c r="F1685" s="90"/>
    </row>
    <row r="1686" spans="1:6" s="85" customFormat="1" ht="15.75" x14ac:dyDescent="0.25">
      <c r="A1686" s="90"/>
      <c r="E1686" s="90"/>
      <c r="F1686" s="90"/>
    </row>
    <row r="1687" spans="1:6" s="85" customFormat="1" ht="15.75" x14ac:dyDescent="0.25">
      <c r="A1687" s="90"/>
      <c r="E1687" s="90"/>
      <c r="F1687" s="90"/>
    </row>
    <row r="1688" spans="1:6" s="85" customFormat="1" ht="15.75" x14ac:dyDescent="0.25">
      <c r="A1688" s="90"/>
      <c r="E1688" s="90"/>
      <c r="F1688" s="90"/>
    </row>
    <row r="1689" spans="1:6" s="85" customFormat="1" ht="15.75" x14ac:dyDescent="0.25">
      <c r="A1689" s="90"/>
      <c r="E1689" s="90"/>
      <c r="F1689" s="90"/>
    </row>
    <row r="1690" spans="1:6" s="85" customFormat="1" ht="15.75" x14ac:dyDescent="0.25">
      <c r="A1690" s="90"/>
      <c r="E1690" s="90"/>
      <c r="F1690" s="90"/>
    </row>
    <row r="1691" spans="1:6" s="85" customFormat="1" ht="15.75" x14ac:dyDescent="0.25">
      <c r="A1691" s="90"/>
      <c r="E1691" s="90"/>
      <c r="F1691" s="90"/>
    </row>
    <row r="1692" spans="1:6" s="85" customFormat="1" ht="15.75" x14ac:dyDescent="0.25">
      <c r="A1692" s="90"/>
      <c r="E1692" s="90"/>
      <c r="F1692" s="90"/>
    </row>
    <row r="1693" spans="1:6" s="85" customFormat="1" ht="15.75" x14ac:dyDescent="0.25">
      <c r="A1693" s="90"/>
      <c r="E1693" s="90"/>
      <c r="F1693" s="90"/>
    </row>
    <row r="1694" spans="1:6" s="85" customFormat="1" ht="15.75" x14ac:dyDescent="0.25">
      <c r="A1694" s="90"/>
      <c r="E1694" s="90"/>
      <c r="F1694" s="90"/>
    </row>
    <row r="1695" spans="1:6" s="85" customFormat="1" ht="15.75" x14ac:dyDescent="0.25">
      <c r="A1695" s="90"/>
      <c r="E1695" s="90"/>
      <c r="F1695" s="90"/>
    </row>
    <row r="1696" spans="1:6" s="85" customFormat="1" ht="15.75" x14ac:dyDescent="0.25">
      <c r="A1696" s="90"/>
      <c r="E1696" s="90"/>
      <c r="F1696" s="90"/>
    </row>
    <row r="1697" spans="1:6" s="85" customFormat="1" ht="15.75" x14ac:dyDescent="0.25">
      <c r="A1697" s="90"/>
      <c r="E1697" s="90"/>
      <c r="F1697" s="90"/>
    </row>
    <row r="1698" spans="1:6" s="85" customFormat="1" ht="15.75" x14ac:dyDescent="0.25">
      <c r="A1698" s="90"/>
      <c r="E1698" s="90"/>
      <c r="F1698" s="90"/>
    </row>
    <row r="1699" spans="1:6" s="85" customFormat="1" ht="15.75" x14ac:dyDescent="0.25">
      <c r="A1699" s="90"/>
      <c r="E1699" s="90"/>
      <c r="F1699" s="90"/>
    </row>
    <row r="1700" spans="1:6" s="85" customFormat="1" ht="15.75" x14ac:dyDescent="0.25">
      <c r="A1700" s="90"/>
      <c r="E1700" s="90"/>
      <c r="F1700" s="90"/>
    </row>
    <row r="1701" spans="1:6" s="85" customFormat="1" ht="15.75" x14ac:dyDescent="0.25">
      <c r="A1701" s="90"/>
      <c r="E1701" s="90"/>
      <c r="F1701" s="90"/>
    </row>
    <row r="1702" spans="1:6" s="85" customFormat="1" ht="15.75" x14ac:dyDescent="0.25">
      <c r="A1702" s="90"/>
      <c r="E1702" s="90"/>
      <c r="F1702" s="90"/>
    </row>
    <row r="1703" spans="1:6" s="85" customFormat="1" ht="15.75" x14ac:dyDescent="0.25">
      <c r="A1703" s="90"/>
      <c r="E1703" s="90"/>
      <c r="F1703" s="90"/>
    </row>
    <row r="1704" spans="1:6" s="85" customFormat="1" ht="15.75" x14ac:dyDescent="0.25">
      <c r="A1704" s="90"/>
      <c r="E1704" s="90"/>
      <c r="F1704" s="90"/>
    </row>
    <row r="1705" spans="1:6" s="85" customFormat="1" ht="15.75" x14ac:dyDescent="0.25">
      <c r="A1705" s="90"/>
      <c r="E1705" s="90"/>
      <c r="F1705" s="90"/>
    </row>
    <row r="1706" spans="1:6" s="85" customFormat="1" ht="15.75" x14ac:dyDescent="0.25">
      <c r="A1706" s="90"/>
      <c r="E1706" s="90"/>
      <c r="F1706" s="90"/>
    </row>
    <row r="1707" spans="1:6" s="85" customFormat="1" ht="15.75" x14ac:dyDescent="0.25">
      <c r="A1707" s="90"/>
      <c r="E1707" s="90"/>
      <c r="F1707" s="90"/>
    </row>
    <row r="1708" spans="1:6" s="85" customFormat="1" ht="15.75" x14ac:dyDescent="0.25">
      <c r="A1708" s="90"/>
      <c r="E1708" s="90"/>
      <c r="F1708" s="90"/>
    </row>
    <row r="1709" spans="1:6" s="85" customFormat="1" ht="15.75" x14ac:dyDescent="0.25">
      <c r="A1709" s="90"/>
      <c r="E1709" s="90"/>
      <c r="F1709" s="90"/>
    </row>
    <row r="1710" spans="1:6" s="85" customFormat="1" ht="15.75" x14ac:dyDescent="0.25">
      <c r="A1710" s="90"/>
      <c r="E1710" s="90"/>
      <c r="F1710" s="90"/>
    </row>
    <row r="1711" spans="1:6" s="85" customFormat="1" ht="15.75" x14ac:dyDescent="0.25">
      <c r="A1711" s="90"/>
      <c r="E1711" s="90"/>
      <c r="F1711" s="90"/>
    </row>
    <row r="1712" spans="1:6" s="85" customFormat="1" ht="15.75" x14ac:dyDescent="0.25">
      <c r="A1712" s="90"/>
      <c r="E1712" s="90"/>
      <c r="F1712" s="90"/>
    </row>
    <row r="1713" spans="1:6" s="85" customFormat="1" ht="15.75" x14ac:dyDescent="0.25">
      <c r="A1713" s="90"/>
      <c r="E1713" s="90"/>
      <c r="F1713" s="90"/>
    </row>
    <row r="1714" spans="1:6" s="85" customFormat="1" ht="15.75" x14ac:dyDescent="0.25">
      <c r="A1714" s="90"/>
      <c r="E1714" s="90"/>
      <c r="F1714" s="90"/>
    </row>
    <row r="1715" spans="1:6" s="85" customFormat="1" ht="15.75" x14ac:dyDescent="0.25">
      <c r="A1715" s="90"/>
      <c r="E1715" s="90"/>
      <c r="F1715" s="90"/>
    </row>
    <row r="1716" spans="1:6" s="85" customFormat="1" ht="15.75" x14ac:dyDescent="0.25">
      <c r="A1716" s="90"/>
      <c r="E1716" s="90"/>
      <c r="F1716" s="90"/>
    </row>
    <row r="1717" spans="1:6" s="85" customFormat="1" ht="15.75" x14ac:dyDescent="0.25">
      <c r="A1717" s="90"/>
      <c r="E1717" s="90"/>
      <c r="F1717" s="90"/>
    </row>
    <row r="1718" spans="1:6" s="85" customFormat="1" ht="15.75" x14ac:dyDescent="0.25">
      <c r="A1718" s="90"/>
      <c r="E1718" s="90"/>
      <c r="F1718" s="90"/>
    </row>
    <row r="1719" spans="1:6" s="85" customFormat="1" ht="15.75" x14ac:dyDescent="0.25">
      <c r="A1719" s="90"/>
      <c r="E1719" s="90"/>
      <c r="F1719" s="90"/>
    </row>
    <row r="1720" spans="1:6" s="85" customFormat="1" ht="15.75" x14ac:dyDescent="0.25">
      <c r="A1720" s="90"/>
      <c r="E1720" s="90"/>
      <c r="F1720" s="90"/>
    </row>
    <row r="1721" spans="1:6" s="85" customFormat="1" ht="15.75" x14ac:dyDescent="0.25">
      <c r="A1721" s="90"/>
      <c r="E1721" s="90"/>
      <c r="F1721" s="90"/>
    </row>
    <row r="1722" spans="1:6" s="85" customFormat="1" ht="15.75" x14ac:dyDescent="0.25">
      <c r="A1722" s="90"/>
      <c r="E1722" s="90"/>
      <c r="F1722" s="90"/>
    </row>
    <row r="1723" spans="1:6" s="85" customFormat="1" ht="15.75" x14ac:dyDescent="0.25">
      <c r="A1723" s="90"/>
      <c r="E1723" s="90"/>
      <c r="F1723" s="90"/>
    </row>
    <row r="1724" spans="1:6" s="85" customFormat="1" ht="15.75" x14ac:dyDescent="0.25">
      <c r="A1724" s="90"/>
      <c r="E1724" s="90"/>
      <c r="F1724" s="90"/>
    </row>
    <row r="1725" spans="1:6" s="85" customFormat="1" ht="15.75" x14ac:dyDescent="0.25">
      <c r="A1725" s="90"/>
      <c r="E1725" s="90"/>
      <c r="F1725" s="90"/>
    </row>
    <row r="1726" spans="1:6" s="85" customFormat="1" ht="15.75" x14ac:dyDescent="0.25">
      <c r="A1726" s="90"/>
      <c r="E1726" s="90"/>
      <c r="F1726" s="90"/>
    </row>
    <row r="1727" spans="1:6" s="85" customFormat="1" ht="15.75" x14ac:dyDescent="0.25">
      <c r="A1727" s="90"/>
      <c r="E1727" s="90"/>
      <c r="F1727" s="90"/>
    </row>
    <row r="1728" spans="1:6" s="85" customFormat="1" ht="15.75" x14ac:dyDescent="0.25">
      <c r="A1728" s="90"/>
      <c r="E1728" s="90"/>
      <c r="F1728" s="90"/>
    </row>
    <row r="1729" spans="1:6" s="85" customFormat="1" ht="15.75" x14ac:dyDescent="0.25">
      <c r="A1729" s="90"/>
      <c r="E1729" s="90"/>
      <c r="F1729" s="90"/>
    </row>
    <row r="1730" spans="1:6" s="85" customFormat="1" ht="15.75" x14ac:dyDescent="0.25">
      <c r="A1730" s="90"/>
      <c r="E1730" s="90"/>
      <c r="F1730" s="90"/>
    </row>
    <row r="1731" spans="1:6" s="85" customFormat="1" ht="15.75" x14ac:dyDescent="0.25">
      <c r="A1731" s="90"/>
      <c r="E1731" s="90"/>
      <c r="F1731" s="90"/>
    </row>
    <row r="1732" spans="1:6" s="85" customFormat="1" ht="15.75" x14ac:dyDescent="0.25">
      <c r="A1732" s="90"/>
      <c r="E1732" s="90"/>
      <c r="F1732" s="90"/>
    </row>
    <row r="1733" spans="1:6" s="85" customFormat="1" ht="15.75" x14ac:dyDescent="0.25">
      <c r="A1733" s="90"/>
      <c r="E1733" s="90"/>
      <c r="F1733" s="90"/>
    </row>
    <row r="1734" spans="1:6" s="85" customFormat="1" ht="15.75" x14ac:dyDescent="0.25">
      <c r="A1734" s="90"/>
      <c r="E1734" s="90"/>
      <c r="F1734" s="90"/>
    </row>
    <row r="1735" spans="1:6" s="85" customFormat="1" ht="15.75" x14ac:dyDescent="0.25">
      <c r="A1735" s="90"/>
      <c r="E1735" s="90"/>
      <c r="F1735" s="90"/>
    </row>
    <row r="1736" spans="1:6" s="85" customFormat="1" ht="15.75" x14ac:dyDescent="0.25">
      <c r="A1736" s="90"/>
      <c r="E1736" s="90"/>
      <c r="F1736" s="90"/>
    </row>
    <row r="1737" spans="1:6" s="85" customFormat="1" ht="15.75" x14ac:dyDescent="0.25">
      <c r="A1737" s="90"/>
      <c r="E1737" s="90"/>
      <c r="F1737" s="90"/>
    </row>
    <row r="1738" spans="1:6" s="85" customFormat="1" ht="15.75" x14ac:dyDescent="0.25">
      <c r="A1738" s="90"/>
      <c r="E1738" s="90"/>
      <c r="F1738" s="90"/>
    </row>
    <row r="1739" spans="1:6" s="85" customFormat="1" ht="15.75" x14ac:dyDescent="0.25">
      <c r="A1739" s="90"/>
      <c r="E1739" s="90"/>
      <c r="F1739" s="90"/>
    </row>
    <row r="1740" spans="1:6" s="85" customFormat="1" ht="15.75" x14ac:dyDescent="0.25">
      <c r="A1740" s="90"/>
      <c r="E1740" s="90"/>
      <c r="F1740" s="90"/>
    </row>
    <row r="1741" spans="1:6" s="85" customFormat="1" ht="15.75" x14ac:dyDescent="0.25">
      <c r="A1741" s="90"/>
      <c r="E1741" s="90"/>
      <c r="F1741" s="90"/>
    </row>
    <row r="1742" spans="1:6" s="85" customFormat="1" ht="15.75" x14ac:dyDescent="0.25">
      <c r="A1742" s="90"/>
      <c r="E1742" s="90"/>
      <c r="F1742" s="90"/>
    </row>
    <row r="1743" spans="1:6" s="85" customFormat="1" ht="15.75" x14ac:dyDescent="0.25">
      <c r="A1743" s="90"/>
      <c r="E1743" s="90"/>
      <c r="F1743" s="90"/>
    </row>
    <row r="1744" spans="1:6" s="85" customFormat="1" ht="15.75" x14ac:dyDescent="0.25">
      <c r="A1744" s="90"/>
      <c r="E1744" s="90"/>
      <c r="F1744" s="90"/>
    </row>
    <row r="1745" spans="1:6" s="85" customFormat="1" ht="15.75" x14ac:dyDescent="0.25">
      <c r="A1745" s="90"/>
      <c r="E1745" s="90"/>
      <c r="F1745" s="90"/>
    </row>
    <row r="1746" spans="1:6" s="85" customFormat="1" ht="15.75" x14ac:dyDescent="0.25">
      <c r="A1746" s="90"/>
      <c r="E1746" s="90"/>
      <c r="F1746" s="90"/>
    </row>
    <row r="1747" spans="1:6" s="85" customFormat="1" ht="15.75" x14ac:dyDescent="0.25">
      <c r="A1747" s="90"/>
      <c r="E1747" s="90"/>
      <c r="F1747" s="90"/>
    </row>
    <row r="1748" spans="1:6" s="85" customFormat="1" ht="15.75" x14ac:dyDescent="0.25">
      <c r="A1748" s="90"/>
      <c r="E1748" s="90"/>
      <c r="F1748" s="90"/>
    </row>
    <row r="1749" spans="1:6" s="85" customFormat="1" ht="15.75" x14ac:dyDescent="0.25">
      <c r="A1749" s="90"/>
      <c r="E1749" s="90"/>
      <c r="F1749" s="90"/>
    </row>
    <row r="1750" spans="1:6" s="85" customFormat="1" ht="15.75" x14ac:dyDescent="0.25">
      <c r="A1750" s="90"/>
      <c r="E1750" s="90"/>
      <c r="F1750" s="90"/>
    </row>
    <row r="1751" spans="1:6" s="85" customFormat="1" ht="15.75" x14ac:dyDescent="0.25">
      <c r="A1751" s="90"/>
      <c r="E1751" s="90"/>
      <c r="F1751" s="90"/>
    </row>
    <row r="1752" spans="1:6" s="85" customFormat="1" ht="15.75" x14ac:dyDescent="0.25">
      <c r="A1752" s="90"/>
      <c r="E1752" s="90"/>
      <c r="F1752" s="90"/>
    </row>
    <row r="1753" spans="1:6" s="85" customFormat="1" ht="15.75" x14ac:dyDescent="0.25">
      <c r="A1753" s="90"/>
      <c r="E1753" s="90"/>
      <c r="F1753" s="90"/>
    </row>
    <row r="1754" spans="1:6" s="85" customFormat="1" ht="15.75" x14ac:dyDescent="0.25">
      <c r="A1754" s="90"/>
      <c r="E1754" s="90"/>
      <c r="F1754" s="90"/>
    </row>
    <row r="1755" spans="1:6" s="85" customFormat="1" ht="15.75" x14ac:dyDescent="0.25">
      <c r="A1755" s="90"/>
      <c r="E1755" s="90"/>
      <c r="F1755" s="90"/>
    </row>
    <row r="1756" spans="1:6" s="85" customFormat="1" ht="15.75" x14ac:dyDescent="0.25">
      <c r="A1756" s="90"/>
      <c r="E1756" s="90"/>
      <c r="F1756" s="90"/>
    </row>
    <row r="1757" spans="1:6" s="85" customFormat="1" ht="15.75" x14ac:dyDescent="0.25">
      <c r="A1757" s="90"/>
      <c r="E1757" s="90"/>
      <c r="F1757" s="90"/>
    </row>
    <row r="1758" spans="1:6" s="85" customFormat="1" ht="15.75" x14ac:dyDescent="0.25">
      <c r="A1758" s="90"/>
      <c r="E1758" s="90"/>
      <c r="F1758" s="90"/>
    </row>
    <row r="1759" spans="1:6" s="85" customFormat="1" ht="15.75" x14ac:dyDescent="0.25">
      <c r="A1759" s="90"/>
      <c r="E1759" s="90"/>
      <c r="F1759" s="90"/>
    </row>
    <row r="1760" spans="1:6" s="85" customFormat="1" ht="15.75" x14ac:dyDescent="0.25">
      <c r="A1760" s="90"/>
      <c r="E1760" s="90"/>
      <c r="F1760" s="90"/>
    </row>
    <row r="1761" spans="1:6" s="85" customFormat="1" ht="15.75" x14ac:dyDescent="0.25">
      <c r="A1761" s="90"/>
      <c r="E1761" s="90"/>
      <c r="F1761" s="90"/>
    </row>
    <row r="1762" spans="1:6" s="85" customFormat="1" ht="15.75" x14ac:dyDescent="0.25">
      <c r="A1762" s="90"/>
      <c r="E1762" s="90"/>
      <c r="F1762" s="90"/>
    </row>
    <row r="1763" spans="1:6" s="85" customFormat="1" ht="15.75" x14ac:dyDescent="0.25">
      <c r="A1763" s="90"/>
      <c r="E1763" s="90"/>
      <c r="F1763" s="90"/>
    </row>
    <row r="1764" spans="1:6" s="85" customFormat="1" ht="15.75" x14ac:dyDescent="0.25">
      <c r="A1764" s="90"/>
      <c r="E1764" s="90"/>
      <c r="F1764" s="90"/>
    </row>
    <row r="1765" spans="1:6" s="85" customFormat="1" ht="15.75" x14ac:dyDescent="0.25">
      <c r="A1765" s="90"/>
      <c r="E1765" s="90"/>
      <c r="F1765" s="90"/>
    </row>
    <row r="1766" spans="1:6" s="85" customFormat="1" ht="15.75" x14ac:dyDescent="0.25">
      <c r="A1766" s="90"/>
      <c r="E1766" s="90"/>
      <c r="F1766" s="90"/>
    </row>
    <row r="1767" spans="1:6" s="85" customFormat="1" ht="15.75" x14ac:dyDescent="0.25">
      <c r="A1767" s="90"/>
      <c r="E1767" s="90"/>
      <c r="F1767" s="90"/>
    </row>
    <row r="1768" spans="1:6" s="85" customFormat="1" ht="15.75" x14ac:dyDescent="0.25">
      <c r="A1768" s="90"/>
      <c r="E1768" s="90"/>
      <c r="F1768" s="90"/>
    </row>
    <row r="1769" spans="1:6" s="85" customFormat="1" ht="15.75" x14ac:dyDescent="0.25">
      <c r="A1769" s="90"/>
      <c r="E1769" s="90"/>
      <c r="F1769" s="90"/>
    </row>
    <row r="1770" spans="1:6" s="85" customFormat="1" ht="15.75" x14ac:dyDescent="0.25">
      <c r="A1770" s="90"/>
      <c r="E1770" s="90"/>
      <c r="F1770" s="90"/>
    </row>
    <row r="1771" spans="1:6" s="85" customFormat="1" ht="15.75" x14ac:dyDescent="0.25">
      <c r="A1771" s="90"/>
      <c r="E1771" s="90"/>
      <c r="F1771" s="90"/>
    </row>
    <row r="1772" spans="1:6" s="85" customFormat="1" ht="15.75" x14ac:dyDescent="0.25">
      <c r="A1772" s="90"/>
      <c r="E1772" s="90"/>
      <c r="F1772" s="90"/>
    </row>
    <row r="1773" spans="1:6" s="85" customFormat="1" ht="15.75" x14ac:dyDescent="0.25">
      <c r="A1773" s="90"/>
      <c r="E1773" s="90"/>
      <c r="F1773" s="90"/>
    </row>
    <row r="1774" spans="1:6" s="85" customFormat="1" ht="15.75" x14ac:dyDescent="0.25">
      <c r="A1774" s="90"/>
      <c r="E1774" s="90"/>
      <c r="F1774" s="90"/>
    </row>
    <row r="1775" spans="1:6" s="85" customFormat="1" ht="15.75" x14ac:dyDescent="0.25">
      <c r="A1775" s="90"/>
      <c r="E1775" s="90"/>
      <c r="F1775" s="90"/>
    </row>
    <row r="1776" spans="1:6" s="85" customFormat="1" ht="15.75" x14ac:dyDescent="0.25">
      <c r="A1776" s="90"/>
      <c r="E1776" s="90"/>
      <c r="F1776" s="90"/>
    </row>
    <row r="1777" spans="1:6" s="85" customFormat="1" ht="15.75" x14ac:dyDescent="0.25">
      <c r="A1777" s="90"/>
      <c r="E1777" s="90"/>
      <c r="F1777" s="90"/>
    </row>
    <row r="1778" spans="1:6" s="85" customFormat="1" ht="15.75" x14ac:dyDescent="0.25">
      <c r="A1778" s="90"/>
      <c r="E1778" s="90"/>
      <c r="F1778" s="90"/>
    </row>
    <row r="1779" spans="1:6" s="85" customFormat="1" ht="15.75" x14ac:dyDescent="0.25">
      <c r="A1779" s="90"/>
      <c r="E1779" s="90"/>
      <c r="F1779" s="90"/>
    </row>
    <row r="1780" spans="1:6" s="85" customFormat="1" ht="15.75" x14ac:dyDescent="0.25">
      <c r="A1780" s="90"/>
      <c r="E1780" s="90"/>
      <c r="F1780" s="90"/>
    </row>
    <row r="1781" spans="1:6" s="85" customFormat="1" ht="15.75" x14ac:dyDescent="0.25">
      <c r="A1781" s="90"/>
      <c r="E1781" s="90"/>
      <c r="F1781" s="90"/>
    </row>
    <row r="1782" spans="1:6" s="85" customFormat="1" ht="15.75" x14ac:dyDescent="0.25">
      <c r="A1782" s="90"/>
      <c r="E1782" s="90"/>
      <c r="F1782" s="90"/>
    </row>
    <row r="1783" spans="1:6" s="85" customFormat="1" ht="15.75" x14ac:dyDescent="0.25">
      <c r="A1783" s="90"/>
      <c r="E1783" s="90"/>
      <c r="F1783" s="90"/>
    </row>
    <row r="1784" spans="1:6" s="85" customFormat="1" ht="15.75" x14ac:dyDescent="0.25">
      <c r="A1784" s="90"/>
      <c r="E1784" s="90"/>
      <c r="F1784" s="90"/>
    </row>
    <row r="1785" spans="1:6" s="85" customFormat="1" ht="15.75" x14ac:dyDescent="0.25">
      <c r="A1785" s="90"/>
      <c r="E1785" s="90"/>
      <c r="F1785" s="90"/>
    </row>
    <row r="1786" spans="1:6" s="85" customFormat="1" ht="15.75" x14ac:dyDescent="0.25">
      <c r="A1786" s="90"/>
      <c r="E1786" s="90"/>
      <c r="F1786" s="90"/>
    </row>
    <row r="1787" spans="1:6" s="85" customFormat="1" ht="15.75" x14ac:dyDescent="0.25">
      <c r="A1787" s="90"/>
      <c r="E1787" s="90"/>
      <c r="F1787" s="90"/>
    </row>
    <row r="1788" spans="1:6" s="85" customFormat="1" ht="15.75" x14ac:dyDescent="0.25">
      <c r="A1788" s="90"/>
      <c r="E1788" s="90"/>
      <c r="F1788" s="90"/>
    </row>
    <row r="1789" spans="1:6" s="85" customFormat="1" ht="15.75" x14ac:dyDescent="0.25">
      <c r="A1789" s="90"/>
      <c r="E1789" s="90"/>
      <c r="F1789" s="90"/>
    </row>
    <row r="1790" spans="1:6" s="85" customFormat="1" ht="15.75" x14ac:dyDescent="0.25">
      <c r="A1790" s="90"/>
      <c r="E1790" s="90"/>
      <c r="F1790" s="90"/>
    </row>
    <row r="1791" spans="1:6" s="85" customFormat="1" ht="15.75" x14ac:dyDescent="0.25">
      <c r="A1791" s="90"/>
      <c r="E1791" s="90"/>
      <c r="F1791" s="90"/>
    </row>
    <row r="1792" spans="1:6" s="85" customFormat="1" ht="15.75" x14ac:dyDescent="0.25">
      <c r="A1792" s="90"/>
      <c r="E1792" s="90"/>
      <c r="F1792" s="90"/>
    </row>
    <row r="1793" spans="1:6" s="85" customFormat="1" ht="15.75" x14ac:dyDescent="0.25">
      <c r="A1793" s="90"/>
      <c r="E1793" s="90"/>
      <c r="F1793" s="90"/>
    </row>
    <row r="1794" spans="1:6" s="85" customFormat="1" ht="15.75" x14ac:dyDescent="0.25">
      <c r="A1794" s="90"/>
      <c r="E1794" s="90"/>
      <c r="F1794" s="90"/>
    </row>
    <row r="1795" spans="1:6" s="85" customFormat="1" ht="15.75" x14ac:dyDescent="0.25">
      <c r="A1795" s="90"/>
      <c r="E1795" s="90"/>
      <c r="F1795" s="90"/>
    </row>
    <row r="1796" spans="1:6" s="85" customFormat="1" ht="15.75" x14ac:dyDescent="0.25">
      <c r="A1796" s="90"/>
      <c r="E1796" s="90"/>
      <c r="F1796" s="90"/>
    </row>
    <row r="1797" spans="1:6" s="85" customFormat="1" ht="15.75" x14ac:dyDescent="0.25">
      <c r="A1797" s="90"/>
      <c r="E1797" s="90"/>
      <c r="F1797" s="90"/>
    </row>
    <row r="1798" spans="1:6" s="85" customFormat="1" ht="15.75" x14ac:dyDescent="0.25">
      <c r="A1798" s="90"/>
      <c r="E1798" s="90"/>
      <c r="F1798" s="90"/>
    </row>
    <row r="1799" spans="1:6" s="85" customFormat="1" ht="15.75" x14ac:dyDescent="0.25">
      <c r="A1799" s="90"/>
      <c r="E1799" s="90"/>
      <c r="F1799" s="90"/>
    </row>
    <row r="1800" spans="1:6" s="85" customFormat="1" ht="15.75" x14ac:dyDescent="0.25">
      <c r="A1800" s="90"/>
      <c r="E1800" s="90"/>
      <c r="F1800" s="90"/>
    </row>
    <row r="1801" spans="1:6" s="85" customFormat="1" ht="15.75" x14ac:dyDescent="0.25">
      <c r="A1801" s="90"/>
      <c r="E1801" s="90"/>
      <c r="F1801" s="90"/>
    </row>
    <row r="1802" spans="1:6" s="85" customFormat="1" ht="15.75" x14ac:dyDescent="0.25">
      <c r="A1802" s="90"/>
      <c r="E1802" s="90"/>
      <c r="F1802" s="90"/>
    </row>
    <row r="1803" spans="1:6" s="85" customFormat="1" ht="15.75" x14ac:dyDescent="0.25">
      <c r="A1803" s="90"/>
      <c r="E1803" s="90"/>
      <c r="F1803" s="90"/>
    </row>
    <row r="1804" spans="1:6" s="85" customFormat="1" ht="15.75" x14ac:dyDescent="0.25">
      <c r="A1804" s="90"/>
      <c r="E1804" s="90"/>
      <c r="F1804" s="90"/>
    </row>
    <row r="1805" spans="1:6" s="85" customFormat="1" ht="15.75" x14ac:dyDescent="0.25">
      <c r="A1805" s="90"/>
      <c r="E1805" s="90"/>
      <c r="F1805" s="90"/>
    </row>
    <row r="1806" spans="1:6" s="85" customFormat="1" ht="15.75" x14ac:dyDescent="0.25">
      <c r="A1806" s="90"/>
      <c r="E1806" s="90"/>
      <c r="F1806" s="90"/>
    </row>
    <row r="1807" spans="1:6" s="85" customFormat="1" ht="15.75" x14ac:dyDescent="0.25">
      <c r="A1807" s="90"/>
      <c r="E1807" s="90"/>
      <c r="F1807" s="90"/>
    </row>
    <row r="1808" spans="1:6" s="85" customFormat="1" ht="15.75" x14ac:dyDescent="0.25">
      <c r="A1808" s="90"/>
      <c r="E1808" s="90"/>
      <c r="F1808" s="90"/>
    </row>
    <row r="1809" spans="1:6" s="85" customFormat="1" ht="15.75" x14ac:dyDescent="0.25">
      <c r="A1809" s="90"/>
      <c r="E1809" s="90"/>
      <c r="F1809" s="90"/>
    </row>
    <row r="1810" spans="1:6" s="85" customFormat="1" ht="15.75" x14ac:dyDescent="0.25">
      <c r="A1810" s="90"/>
      <c r="E1810" s="90"/>
      <c r="F1810" s="90"/>
    </row>
    <row r="1811" spans="1:6" s="85" customFormat="1" ht="15.75" x14ac:dyDescent="0.25">
      <c r="A1811" s="90"/>
      <c r="E1811" s="90"/>
      <c r="F1811" s="90"/>
    </row>
    <row r="1812" spans="1:6" s="85" customFormat="1" ht="15.75" x14ac:dyDescent="0.25">
      <c r="A1812" s="90"/>
      <c r="E1812" s="90"/>
      <c r="F1812" s="90"/>
    </row>
    <row r="1813" spans="1:6" s="85" customFormat="1" ht="15.75" x14ac:dyDescent="0.25">
      <c r="A1813" s="90"/>
      <c r="E1813" s="90"/>
      <c r="F1813" s="90"/>
    </row>
    <row r="1814" spans="1:6" s="85" customFormat="1" ht="15.75" x14ac:dyDescent="0.25">
      <c r="A1814" s="90"/>
      <c r="E1814" s="90"/>
      <c r="F1814" s="90"/>
    </row>
    <row r="1815" spans="1:6" s="85" customFormat="1" ht="15.75" x14ac:dyDescent="0.25">
      <c r="A1815" s="90"/>
      <c r="E1815" s="90"/>
      <c r="F1815" s="90"/>
    </row>
    <row r="1816" spans="1:6" s="85" customFormat="1" ht="15.75" x14ac:dyDescent="0.25">
      <c r="A1816" s="90"/>
      <c r="E1816" s="90"/>
      <c r="F1816" s="90"/>
    </row>
    <row r="1817" spans="1:6" s="85" customFormat="1" ht="15.75" x14ac:dyDescent="0.25">
      <c r="A1817" s="90"/>
      <c r="E1817" s="90"/>
      <c r="F1817" s="90"/>
    </row>
    <row r="1818" spans="1:6" s="85" customFormat="1" ht="15.75" x14ac:dyDescent="0.25">
      <c r="A1818" s="90"/>
      <c r="E1818" s="90"/>
      <c r="F1818" s="90"/>
    </row>
    <row r="1819" spans="1:6" s="85" customFormat="1" ht="15.75" x14ac:dyDescent="0.25">
      <c r="A1819" s="90"/>
      <c r="E1819" s="90"/>
      <c r="F1819" s="90"/>
    </row>
    <row r="1820" spans="1:6" s="85" customFormat="1" ht="15.75" x14ac:dyDescent="0.25">
      <c r="A1820" s="90"/>
      <c r="E1820" s="90"/>
      <c r="F1820" s="90"/>
    </row>
    <row r="1821" spans="1:6" s="85" customFormat="1" ht="15.75" x14ac:dyDescent="0.25">
      <c r="A1821" s="90"/>
      <c r="E1821" s="90"/>
      <c r="F1821" s="90"/>
    </row>
    <row r="1822" spans="1:6" s="85" customFormat="1" ht="15.75" x14ac:dyDescent="0.25">
      <c r="A1822" s="90"/>
      <c r="E1822" s="90"/>
      <c r="F1822" s="90"/>
    </row>
    <row r="1823" spans="1:6" s="85" customFormat="1" ht="15.75" x14ac:dyDescent="0.25">
      <c r="A1823" s="90"/>
      <c r="E1823" s="90"/>
      <c r="F1823" s="90"/>
    </row>
    <row r="1824" spans="1:6" s="85" customFormat="1" ht="15.75" x14ac:dyDescent="0.25">
      <c r="A1824" s="90"/>
      <c r="E1824" s="90"/>
      <c r="F1824" s="90"/>
    </row>
    <row r="1825" spans="1:6" s="85" customFormat="1" ht="15.75" x14ac:dyDescent="0.25">
      <c r="A1825" s="90"/>
      <c r="E1825" s="90"/>
      <c r="F1825" s="90"/>
    </row>
    <row r="1826" spans="1:6" s="85" customFormat="1" ht="15.75" x14ac:dyDescent="0.25">
      <c r="A1826" s="90"/>
      <c r="E1826" s="90"/>
      <c r="F1826" s="90"/>
    </row>
    <row r="1827" spans="1:6" s="85" customFormat="1" ht="15.75" x14ac:dyDescent="0.25">
      <c r="A1827" s="90"/>
      <c r="E1827" s="90"/>
      <c r="F1827" s="90"/>
    </row>
    <row r="1828" spans="1:6" s="85" customFormat="1" ht="15.75" x14ac:dyDescent="0.25">
      <c r="A1828" s="90"/>
      <c r="E1828" s="90"/>
      <c r="F1828" s="90"/>
    </row>
    <row r="1829" spans="1:6" s="85" customFormat="1" ht="15.75" x14ac:dyDescent="0.25">
      <c r="A1829" s="90"/>
      <c r="E1829" s="90"/>
      <c r="F1829" s="90"/>
    </row>
    <row r="1830" spans="1:6" s="85" customFormat="1" ht="15.75" x14ac:dyDescent="0.25">
      <c r="A1830" s="90"/>
      <c r="E1830" s="90"/>
      <c r="F1830" s="90"/>
    </row>
    <row r="1831" spans="1:6" s="85" customFormat="1" ht="15.75" x14ac:dyDescent="0.25">
      <c r="A1831" s="90"/>
      <c r="E1831" s="90"/>
      <c r="F1831" s="90"/>
    </row>
    <row r="1832" spans="1:6" s="85" customFormat="1" ht="15.75" x14ac:dyDescent="0.25">
      <c r="A1832" s="90"/>
      <c r="E1832" s="90"/>
      <c r="F1832" s="90"/>
    </row>
    <row r="1833" spans="1:6" s="85" customFormat="1" ht="15.75" x14ac:dyDescent="0.25">
      <c r="A1833" s="90"/>
      <c r="E1833" s="90"/>
      <c r="F1833" s="90"/>
    </row>
    <row r="1834" spans="1:6" s="85" customFormat="1" ht="15.75" x14ac:dyDescent="0.25">
      <c r="A1834" s="90"/>
      <c r="E1834" s="90"/>
      <c r="F1834" s="90"/>
    </row>
    <row r="1835" spans="1:6" s="85" customFormat="1" ht="15.75" x14ac:dyDescent="0.25">
      <c r="A1835" s="90"/>
      <c r="E1835" s="90"/>
      <c r="F1835" s="90"/>
    </row>
    <row r="1836" spans="1:6" s="85" customFormat="1" ht="15.75" x14ac:dyDescent="0.25">
      <c r="A1836" s="90"/>
      <c r="E1836" s="90"/>
      <c r="F1836" s="90"/>
    </row>
    <row r="1837" spans="1:6" s="85" customFormat="1" ht="15.75" x14ac:dyDescent="0.25">
      <c r="A1837" s="90"/>
      <c r="E1837" s="90"/>
      <c r="F1837" s="90"/>
    </row>
    <row r="1838" spans="1:6" s="85" customFormat="1" ht="15.75" x14ac:dyDescent="0.25">
      <c r="A1838" s="90"/>
      <c r="E1838" s="90"/>
      <c r="F1838" s="90"/>
    </row>
    <row r="1839" spans="1:6" s="85" customFormat="1" ht="15.75" x14ac:dyDescent="0.25">
      <c r="A1839" s="90"/>
      <c r="E1839" s="90"/>
      <c r="F1839" s="90"/>
    </row>
    <row r="1840" spans="1:6" s="85" customFormat="1" ht="15.75" x14ac:dyDescent="0.25">
      <c r="A1840" s="90"/>
      <c r="E1840" s="90"/>
      <c r="F1840" s="90"/>
    </row>
    <row r="1841" spans="1:6" s="85" customFormat="1" ht="15.75" x14ac:dyDescent="0.25">
      <c r="A1841" s="90"/>
      <c r="E1841" s="90"/>
      <c r="F1841" s="90"/>
    </row>
    <row r="1842" spans="1:6" s="85" customFormat="1" ht="15.75" x14ac:dyDescent="0.25">
      <c r="A1842" s="90"/>
      <c r="E1842" s="90"/>
      <c r="F1842" s="90"/>
    </row>
    <row r="1843" spans="1:6" s="85" customFormat="1" ht="15.75" x14ac:dyDescent="0.25">
      <c r="A1843" s="90"/>
      <c r="E1843" s="90"/>
      <c r="F1843" s="90"/>
    </row>
    <row r="1844" spans="1:6" s="85" customFormat="1" ht="15.75" x14ac:dyDescent="0.25">
      <c r="A1844" s="90"/>
      <c r="E1844" s="90"/>
      <c r="F1844" s="90"/>
    </row>
    <row r="1845" spans="1:6" s="85" customFormat="1" ht="15.75" x14ac:dyDescent="0.25">
      <c r="A1845" s="90"/>
      <c r="E1845" s="90"/>
      <c r="F1845" s="90"/>
    </row>
    <row r="1846" spans="1:6" s="85" customFormat="1" ht="15.75" x14ac:dyDescent="0.25">
      <c r="A1846" s="90"/>
      <c r="E1846" s="90"/>
      <c r="F1846" s="90"/>
    </row>
    <row r="1847" spans="1:6" s="85" customFormat="1" ht="15.75" x14ac:dyDescent="0.25">
      <c r="A1847" s="90"/>
      <c r="E1847" s="90"/>
      <c r="F1847" s="90"/>
    </row>
    <row r="1848" spans="1:6" s="85" customFormat="1" ht="15.75" x14ac:dyDescent="0.25">
      <c r="A1848" s="90"/>
      <c r="E1848" s="90"/>
      <c r="F1848" s="90"/>
    </row>
    <row r="1849" spans="1:6" s="85" customFormat="1" ht="15.75" x14ac:dyDescent="0.25">
      <c r="A1849" s="90"/>
      <c r="E1849" s="90"/>
      <c r="F1849" s="90"/>
    </row>
    <row r="1850" spans="1:6" s="85" customFormat="1" ht="15.75" x14ac:dyDescent="0.25">
      <c r="A1850" s="90"/>
      <c r="E1850" s="90"/>
      <c r="F1850" s="90"/>
    </row>
    <row r="1851" spans="1:6" s="85" customFormat="1" ht="15.75" x14ac:dyDescent="0.25">
      <c r="A1851" s="90"/>
      <c r="E1851" s="90"/>
      <c r="F1851" s="90"/>
    </row>
    <row r="1852" spans="1:6" s="85" customFormat="1" ht="15.75" x14ac:dyDescent="0.25">
      <c r="A1852" s="90"/>
      <c r="E1852" s="90"/>
      <c r="F1852" s="90"/>
    </row>
    <row r="1853" spans="1:6" s="85" customFormat="1" ht="15.75" x14ac:dyDescent="0.25">
      <c r="A1853" s="90"/>
      <c r="E1853" s="90"/>
      <c r="F1853" s="90"/>
    </row>
    <row r="1854" spans="1:6" s="85" customFormat="1" ht="15.75" x14ac:dyDescent="0.25">
      <c r="A1854" s="90"/>
      <c r="E1854" s="90"/>
      <c r="F1854" s="90"/>
    </row>
    <row r="1855" spans="1:6" s="85" customFormat="1" ht="15.75" x14ac:dyDescent="0.25">
      <c r="A1855" s="90"/>
      <c r="E1855" s="90"/>
      <c r="F1855" s="90"/>
    </row>
    <row r="1856" spans="1:6" s="85" customFormat="1" ht="15.75" x14ac:dyDescent="0.25">
      <c r="A1856" s="90"/>
      <c r="E1856" s="90"/>
      <c r="F1856" s="90"/>
    </row>
    <row r="1857" spans="1:6" s="85" customFormat="1" ht="15.75" x14ac:dyDescent="0.25">
      <c r="A1857" s="90"/>
      <c r="E1857" s="90"/>
      <c r="F1857" s="90"/>
    </row>
    <row r="1858" spans="1:6" s="85" customFormat="1" ht="15.75" x14ac:dyDescent="0.25">
      <c r="A1858" s="90"/>
      <c r="E1858" s="90"/>
      <c r="F1858" s="90"/>
    </row>
    <row r="1859" spans="1:6" s="85" customFormat="1" ht="15.75" x14ac:dyDescent="0.25">
      <c r="A1859" s="90"/>
      <c r="E1859" s="90"/>
      <c r="F1859" s="90"/>
    </row>
    <row r="1860" spans="1:6" s="85" customFormat="1" ht="15.75" x14ac:dyDescent="0.25">
      <c r="A1860" s="90"/>
      <c r="E1860" s="90"/>
      <c r="F1860" s="90"/>
    </row>
    <row r="1861" spans="1:6" s="85" customFormat="1" ht="15.75" x14ac:dyDescent="0.25">
      <c r="A1861" s="90"/>
      <c r="E1861" s="90"/>
      <c r="F1861" s="90"/>
    </row>
    <row r="1862" spans="1:6" s="85" customFormat="1" ht="15.75" x14ac:dyDescent="0.25">
      <c r="A1862" s="90"/>
      <c r="E1862" s="90"/>
      <c r="F1862" s="90"/>
    </row>
    <row r="1863" spans="1:6" s="85" customFormat="1" ht="15.75" x14ac:dyDescent="0.25">
      <c r="A1863" s="90"/>
      <c r="E1863" s="90"/>
      <c r="F1863" s="90"/>
    </row>
    <row r="1864" spans="1:6" s="85" customFormat="1" ht="15.75" x14ac:dyDescent="0.25">
      <c r="A1864" s="90"/>
      <c r="E1864" s="90"/>
      <c r="F1864" s="90"/>
    </row>
    <row r="1865" spans="1:6" s="85" customFormat="1" ht="15.75" x14ac:dyDescent="0.25">
      <c r="A1865" s="90"/>
      <c r="E1865" s="90"/>
      <c r="F1865" s="90"/>
    </row>
    <row r="1866" spans="1:6" s="85" customFormat="1" ht="15.75" x14ac:dyDescent="0.25">
      <c r="A1866" s="90"/>
      <c r="E1866" s="90"/>
      <c r="F1866" s="90"/>
    </row>
    <row r="1867" spans="1:6" s="85" customFormat="1" ht="15.75" x14ac:dyDescent="0.25">
      <c r="A1867" s="90"/>
      <c r="E1867" s="90"/>
      <c r="F1867" s="90"/>
    </row>
    <row r="1868" spans="1:6" s="85" customFormat="1" ht="15.75" x14ac:dyDescent="0.25">
      <c r="A1868" s="90"/>
      <c r="E1868" s="90"/>
      <c r="F1868" s="90"/>
    </row>
    <row r="1869" spans="1:6" s="85" customFormat="1" ht="15.75" x14ac:dyDescent="0.25">
      <c r="A1869" s="90"/>
      <c r="E1869" s="90"/>
      <c r="F1869" s="90"/>
    </row>
    <row r="1870" spans="1:6" s="85" customFormat="1" ht="15.75" x14ac:dyDescent="0.25">
      <c r="A1870" s="90"/>
      <c r="E1870" s="90"/>
      <c r="F1870" s="90"/>
    </row>
    <row r="1871" spans="1:6" s="85" customFormat="1" ht="15.75" x14ac:dyDescent="0.25">
      <c r="A1871" s="90"/>
      <c r="E1871" s="90"/>
      <c r="F1871" s="90"/>
    </row>
    <row r="1872" spans="1:6" s="85" customFormat="1" ht="15.75" x14ac:dyDescent="0.25">
      <c r="A1872" s="90"/>
      <c r="E1872" s="90"/>
      <c r="F1872" s="90"/>
    </row>
    <row r="1873" spans="1:6" s="85" customFormat="1" ht="15.75" x14ac:dyDescent="0.25">
      <c r="A1873" s="90"/>
      <c r="E1873" s="90"/>
      <c r="F1873" s="90"/>
    </row>
    <row r="1874" spans="1:6" s="85" customFormat="1" ht="15.75" x14ac:dyDescent="0.25">
      <c r="A1874" s="90"/>
      <c r="E1874" s="90"/>
      <c r="F1874" s="90"/>
    </row>
    <row r="1875" spans="1:6" s="85" customFormat="1" ht="15.75" x14ac:dyDescent="0.25">
      <c r="A1875" s="90"/>
      <c r="E1875" s="90"/>
      <c r="F1875" s="90"/>
    </row>
    <row r="1876" spans="1:6" s="85" customFormat="1" ht="15.75" x14ac:dyDescent="0.25">
      <c r="A1876" s="90"/>
      <c r="E1876" s="90"/>
      <c r="F1876" s="90"/>
    </row>
    <row r="1877" spans="1:6" s="85" customFormat="1" ht="15.75" x14ac:dyDescent="0.25">
      <c r="A1877" s="90"/>
      <c r="E1877" s="90"/>
      <c r="F1877" s="90"/>
    </row>
    <row r="1878" spans="1:6" s="85" customFormat="1" ht="15.75" x14ac:dyDescent="0.25">
      <c r="A1878" s="90"/>
      <c r="E1878" s="90"/>
      <c r="F1878" s="90"/>
    </row>
    <row r="1879" spans="1:6" s="85" customFormat="1" ht="15.75" x14ac:dyDescent="0.25">
      <c r="A1879" s="90"/>
      <c r="E1879" s="90"/>
      <c r="F1879" s="90"/>
    </row>
    <row r="1880" spans="1:6" s="85" customFormat="1" ht="15.75" x14ac:dyDescent="0.25">
      <c r="A1880" s="90"/>
      <c r="E1880" s="90"/>
      <c r="F1880" s="90"/>
    </row>
    <row r="1881" spans="1:6" s="85" customFormat="1" ht="15.75" x14ac:dyDescent="0.25">
      <c r="A1881" s="90"/>
      <c r="E1881" s="90"/>
      <c r="F1881" s="90"/>
    </row>
    <row r="1882" spans="1:6" s="85" customFormat="1" ht="15.75" x14ac:dyDescent="0.25">
      <c r="A1882" s="90"/>
      <c r="E1882" s="90"/>
      <c r="F1882" s="90"/>
    </row>
    <row r="1883" spans="1:6" s="85" customFormat="1" ht="15.75" x14ac:dyDescent="0.25">
      <c r="A1883" s="90"/>
      <c r="E1883" s="90"/>
      <c r="F1883" s="90"/>
    </row>
    <row r="1884" spans="1:6" s="85" customFormat="1" ht="15.75" x14ac:dyDescent="0.25">
      <c r="A1884" s="90"/>
      <c r="E1884" s="90"/>
      <c r="F1884" s="90"/>
    </row>
    <row r="1885" spans="1:6" s="85" customFormat="1" ht="15.75" x14ac:dyDescent="0.25">
      <c r="A1885" s="90"/>
      <c r="E1885" s="90"/>
      <c r="F1885" s="90"/>
    </row>
    <row r="1886" spans="1:6" s="85" customFormat="1" ht="15.75" x14ac:dyDescent="0.25">
      <c r="A1886" s="90"/>
      <c r="E1886" s="90"/>
      <c r="F1886" s="90"/>
    </row>
    <row r="1887" spans="1:6" s="85" customFormat="1" ht="15.75" x14ac:dyDescent="0.25">
      <c r="A1887" s="90"/>
      <c r="E1887" s="90"/>
      <c r="F1887" s="90"/>
    </row>
    <row r="1888" spans="1:6" s="85" customFormat="1" ht="15.75" x14ac:dyDescent="0.25">
      <c r="A1888" s="90"/>
      <c r="E1888" s="90"/>
      <c r="F1888" s="90"/>
    </row>
    <row r="1889" spans="1:6" s="85" customFormat="1" ht="15.75" x14ac:dyDescent="0.25">
      <c r="A1889" s="90"/>
      <c r="E1889" s="90"/>
      <c r="F1889" s="90"/>
    </row>
    <row r="1890" spans="1:6" s="85" customFormat="1" ht="15.75" x14ac:dyDescent="0.25">
      <c r="A1890" s="90"/>
      <c r="E1890" s="90"/>
      <c r="F1890" s="90"/>
    </row>
    <row r="1891" spans="1:6" s="85" customFormat="1" ht="15.75" x14ac:dyDescent="0.25">
      <c r="A1891" s="90"/>
      <c r="E1891" s="90"/>
      <c r="F1891" s="90"/>
    </row>
    <row r="1892" spans="1:6" s="85" customFormat="1" ht="15.75" x14ac:dyDescent="0.25">
      <c r="A1892" s="90"/>
      <c r="E1892" s="90"/>
      <c r="F1892" s="90"/>
    </row>
    <row r="1893" spans="1:6" s="85" customFormat="1" ht="15.75" x14ac:dyDescent="0.25">
      <c r="A1893" s="90"/>
      <c r="E1893" s="90"/>
      <c r="F1893" s="90"/>
    </row>
    <row r="1894" spans="1:6" s="85" customFormat="1" ht="15.75" x14ac:dyDescent="0.25">
      <c r="A1894" s="90"/>
      <c r="E1894" s="90"/>
      <c r="F1894" s="90"/>
    </row>
    <row r="1895" spans="1:6" s="85" customFormat="1" ht="15.75" x14ac:dyDescent="0.25">
      <c r="A1895" s="90"/>
      <c r="E1895" s="90"/>
      <c r="F1895" s="90"/>
    </row>
    <row r="1896" spans="1:6" s="85" customFormat="1" ht="15.75" x14ac:dyDescent="0.25">
      <c r="A1896" s="90"/>
      <c r="E1896" s="90"/>
      <c r="F1896" s="90"/>
    </row>
    <row r="1897" spans="1:6" s="85" customFormat="1" ht="15.75" x14ac:dyDescent="0.25">
      <c r="A1897" s="90"/>
      <c r="E1897" s="90"/>
      <c r="F1897" s="90"/>
    </row>
    <row r="1898" spans="1:6" s="85" customFormat="1" ht="15.75" x14ac:dyDescent="0.25">
      <c r="A1898" s="90"/>
      <c r="E1898" s="90"/>
      <c r="F1898" s="90"/>
    </row>
    <row r="1899" spans="1:6" s="85" customFormat="1" ht="15.75" x14ac:dyDescent="0.25">
      <c r="A1899" s="90"/>
      <c r="E1899" s="90"/>
      <c r="F1899" s="90"/>
    </row>
    <row r="1900" spans="1:6" s="85" customFormat="1" ht="15.75" x14ac:dyDescent="0.25">
      <c r="A1900" s="90"/>
      <c r="E1900" s="90"/>
      <c r="F1900" s="90"/>
    </row>
    <row r="1901" spans="1:6" s="85" customFormat="1" ht="15.75" x14ac:dyDescent="0.25">
      <c r="A1901" s="90"/>
      <c r="E1901" s="90"/>
      <c r="F1901" s="90"/>
    </row>
    <row r="1902" spans="1:6" s="85" customFormat="1" ht="15.75" x14ac:dyDescent="0.25">
      <c r="A1902" s="90"/>
      <c r="E1902" s="90"/>
      <c r="F1902" s="90"/>
    </row>
    <row r="1903" spans="1:6" s="85" customFormat="1" ht="15.75" x14ac:dyDescent="0.25">
      <c r="A1903" s="90"/>
      <c r="E1903" s="90"/>
      <c r="F1903" s="90"/>
    </row>
    <row r="1904" spans="1:6" s="85" customFormat="1" ht="15.75" x14ac:dyDescent="0.25">
      <c r="A1904" s="90"/>
      <c r="E1904" s="90"/>
      <c r="F1904" s="90"/>
    </row>
    <row r="1905" spans="1:6" s="85" customFormat="1" ht="15.75" x14ac:dyDescent="0.25">
      <c r="A1905" s="90"/>
      <c r="E1905" s="90"/>
      <c r="F1905" s="90"/>
    </row>
    <row r="1906" spans="1:6" s="85" customFormat="1" ht="15.75" x14ac:dyDescent="0.25">
      <c r="A1906" s="90"/>
      <c r="E1906" s="90"/>
      <c r="F1906" s="90"/>
    </row>
    <row r="1907" spans="1:6" s="85" customFormat="1" ht="15.75" x14ac:dyDescent="0.25">
      <c r="A1907" s="90"/>
      <c r="E1907" s="90"/>
      <c r="F1907" s="90"/>
    </row>
    <row r="1908" spans="1:6" s="85" customFormat="1" ht="15.75" x14ac:dyDescent="0.25">
      <c r="A1908" s="90"/>
      <c r="E1908" s="90"/>
      <c r="F1908" s="90"/>
    </row>
    <row r="1909" spans="1:6" s="85" customFormat="1" ht="15.75" x14ac:dyDescent="0.25">
      <c r="A1909" s="90"/>
      <c r="E1909" s="90"/>
      <c r="F1909" s="90"/>
    </row>
    <row r="1910" spans="1:6" s="85" customFormat="1" ht="15.75" x14ac:dyDescent="0.25">
      <c r="A1910" s="90"/>
      <c r="E1910" s="90"/>
      <c r="F1910" s="90"/>
    </row>
    <row r="1911" spans="1:6" s="85" customFormat="1" ht="15.75" x14ac:dyDescent="0.25">
      <c r="A1911" s="90"/>
      <c r="E1911" s="90"/>
      <c r="F1911" s="90"/>
    </row>
    <row r="1912" spans="1:6" s="85" customFormat="1" ht="15.75" x14ac:dyDescent="0.25">
      <c r="A1912" s="90"/>
      <c r="E1912" s="90"/>
      <c r="F1912" s="90"/>
    </row>
    <row r="1913" spans="1:6" s="85" customFormat="1" ht="15.75" x14ac:dyDescent="0.25">
      <c r="A1913" s="90"/>
      <c r="E1913" s="90"/>
      <c r="F1913" s="90"/>
    </row>
    <row r="1914" spans="1:6" s="85" customFormat="1" ht="15.75" x14ac:dyDescent="0.25">
      <c r="A1914" s="90"/>
      <c r="E1914" s="90"/>
      <c r="F1914" s="90"/>
    </row>
    <row r="1915" spans="1:6" s="85" customFormat="1" ht="15.75" x14ac:dyDescent="0.25">
      <c r="A1915" s="90"/>
      <c r="E1915" s="90"/>
      <c r="F1915" s="90"/>
    </row>
    <row r="1916" spans="1:6" s="85" customFormat="1" ht="15.75" x14ac:dyDescent="0.25">
      <c r="A1916" s="90"/>
      <c r="E1916" s="90"/>
      <c r="F1916" s="90"/>
    </row>
    <row r="1917" spans="1:6" s="85" customFormat="1" ht="15.75" x14ac:dyDescent="0.25">
      <c r="A1917" s="90"/>
      <c r="E1917" s="90"/>
      <c r="F1917" s="90"/>
    </row>
    <row r="1918" spans="1:6" s="85" customFormat="1" ht="15.75" x14ac:dyDescent="0.25">
      <c r="A1918" s="90"/>
      <c r="E1918" s="90"/>
      <c r="F1918" s="90"/>
    </row>
    <row r="1919" spans="1:6" s="85" customFormat="1" ht="15.75" x14ac:dyDescent="0.25">
      <c r="A1919" s="90"/>
      <c r="E1919" s="90"/>
      <c r="F1919" s="90"/>
    </row>
    <row r="1920" spans="1:6" s="85" customFormat="1" ht="15.75" x14ac:dyDescent="0.25">
      <c r="A1920" s="90"/>
      <c r="E1920" s="90"/>
      <c r="F1920" s="90"/>
    </row>
    <row r="1921" spans="1:6" s="85" customFormat="1" ht="15.75" x14ac:dyDescent="0.25">
      <c r="A1921" s="90"/>
      <c r="E1921" s="90"/>
      <c r="F1921" s="90"/>
    </row>
    <row r="1922" spans="1:6" s="85" customFormat="1" ht="15.75" x14ac:dyDescent="0.25">
      <c r="A1922" s="90"/>
      <c r="E1922" s="90"/>
      <c r="F1922" s="90"/>
    </row>
    <row r="1923" spans="1:6" s="85" customFormat="1" ht="15.75" x14ac:dyDescent="0.25">
      <c r="A1923" s="90"/>
      <c r="E1923" s="90"/>
      <c r="F1923" s="90"/>
    </row>
    <row r="1924" spans="1:6" s="85" customFormat="1" ht="15.75" x14ac:dyDescent="0.25">
      <c r="A1924" s="90"/>
      <c r="E1924" s="90"/>
      <c r="F1924" s="90"/>
    </row>
    <row r="1925" spans="1:6" s="85" customFormat="1" ht="15.75" x14ac:dyDescent="0.25">
      <c r="A1925" s="90"/>
      <c r="E1925" s="90"/>
      <c r="F1925" s="90"/>
    </row>
    <row r="1926" spans="1:6" s="85" customFormat="1" ht="15.75" x14ac:dyDescent="0.25">
      <c r="A1926" s="90"/>
      <c r="E1926" s="90"/>
      <c r="F1926" s="90"/>
    </row>
    <row r="1927" spans="1:6" s="85" customFormat="1" ht="15.75" x14ac:dyDescent="0.25">
      <c r="A1927" s="90"/>
      <c r="E1927" s="90"/>
      <c r="F1927" s="90"/>
    </row>
    <row r="1928" spans="1:6" s="85" customFormat="1" ht="15.75" x14ac:dyDescent="0.25">
      <c r="A1928" s="90"/>
      <c r="E1928" s="90"/>
      <c r="F1928" s="90"/>
    </row>
    <row r="1929" spans="1:6" s="85" customFormat="1" ht="15.75" x14ac:dyDescent="0.25">
      <c r="A1929" s="90"/>
      <c r="E1929" s="90"/>
      <c r="F1929" s="90"/>
    </row>
    <row r="1930" spans="1:6" s="85" customFormat="1" ht="15.75" x14ac:dyDescent="0.25">
      <c r="A1930" s="90"/>
      <c r="E1930" s="90"/>
      <c r="F1930" s="90"/>
    </row>
    <row r="1931" spans="1:6" s="85" customFormat="1" ht="15.75" x14ac:dyDescent="0.25">
      <c r="A1931" s="90"/>
      <c r="E1931" s="90"/>
      <c r="F1931" s="90"/>
    </row>
    <row r="1932" spans="1:6" s="85" customFormat="1" ht="15.75" x14ac:dyDescent="0.25">
      <c r="A1932" s="90"/>
      <c r="E1932" s="90"/>
      <c r="F1932" s="90"/>
    </row>
    <row r="1933" spans="1:6" s="85" customFormat="1" ht="15.75" x14ac:dyDescent="0.25">
      <c r="A1933" s="90"/>
      <c r="E1933" s="90"/>
      <c r="F1933" s="90"/>
    </row>
    <row r="1934" spans="1:6" s="85" customFormat="1" ht="15.75" x14ac:dyDescent="0.25">
      <c r="A1934" s="90"/>
      <c r="E1934" s="90"/>
      <c r="F1934" s="90"/>
    </row>
    <row r="1935" spans="1:6" s="85" customFormat="1" ht="15.75" x14ac:dyDescent="0.25">
      <c r="A1935" s="90"/>
      <c r="E1935" s="90"/>
      <c r="F1935" s="90"/>
    </row>
    <row r="1936" spans="1:6" s="85" customFormat="1" ht="15.75" x14ac:dyDescent="0.25">
      <c r="A1936" s="90"/>
      <c r="E1936" s="90"/>
      <c r="F1936" s="90"/>
    </row>
    <row r="1937" spans="1:6" s="85" customFormat="1" ht="15.75" x14ac:dyDescent="0.25">
      <c r="A1937" s="90"/>
      <c r="E1937" s="90"/>
      <c r="F1937" s="90"/>
    </row>
    <row r="1938" spans="1:6" s="85" customFormat="1" ht="15.75" x14ac:dyDescent="0.25">
      <c r="A1938" s="90"/>
      <c r="E1938" s="90"/>
      <c r="F1938" s="90"/>
    </row>
    <row r="1939" spans="1:6" s="85" customFormat="1" ht="15.75" x14ac:dyDescent="0.25">
      <c r="A1939" s="90"/>
      <c r="E1939" s="90"/>
      <c r="F1939" s="90"/>
    </row>
    <row r="1940" spans="1:6" s="85" customFormat="1" ht="15.75" x14ac:dyDescent="0.25">
      <c r="A1940" s="90"/>
      <c r="E1940" s="90"/>
      <c r="F1940" s="90"/>
    </row>
    <row r="1941" spans="1:6" s="85" customFormat="1" ht="15.75" x14ac:dyDescent="0.25">
      <c r="A1941" s="90"/>
      <c r="E1941" s="90"/>
      <c r="F1941" s="90"/>
    </row>
    <row r="1942" spans="1:6" s="85" customFormat="1" ht="15.75" x14ac:dyDescent="0.25">
      <c r="A1942" s="90"/>
      <c r="E1942" s="90"/>
      <c r="F1942" s="90"/>
    </row>
    <row r="1943" spans="1:6" s="85" customFormat="1" ht="15.75" x14ac:dyDescent="0.25">
      <c r="A1943" s="90"/>
      <c r="E1943" s="90"/>
      <c r="F1943" s="90"/>
    </row>
    <row r="1944" spans="1:6" s="85" customFormat="1" ht="15.75" x14ac:dyDescent="0.25">
      <c r="A1944" s="90"/>
      <c r="E1944" s="90"/>
      <c r="F1944" s="90"/>
    </row>
    <row r="1945" spans="1:6" s="85" customFormat="1" ht="15.75" x14ac:dyDescent="0.25">
      <c r="A1945" s="90"/>
      <c r="E1945" s="90"/>
      <c r="F1945" s="90"/>
    </row>
    <row r="1946" spans="1:6" s="85" customFormat="1" ht="15.75" x14ac:dyDescent="0.25">
      <c r="A1946" s="90"/>
      <c r="E1946" s="90"/>
      <c r="F1946" s="90"/>
    </row>
    <row r="1947" spans="1:6" s="85" customFormat="1" ht="15.75" x14ac:dyDescent="0.25">
      <c r="A1947" s="90"/>
      <c r="E1947" s="90"/>
      <c r="F1947" s="90"/>
    </row>
    <row r="1948" spans="1:6" s="85" customFormat="1" ht="15.75" x14ac:dyDescent="0.25">
      <c r="A1948" s="90"/>
      <c r="E1948" s="90"/>
      <c r="F1948" s="90"/>
    </row>
    <row r="1949" spans="1:6" s="85" customFormat="1" ht="15.75" x14ac:dyDescent="0.25">
      <c r="A1949" s="90"/>
      <c r="E1949" s="90"/>
      <c r="F1949" s="90"/>
    </row>
    <row r="1950" spans="1:6" s="85" customFormat="1" ht="15.75" x14ac:dyDescent="0.25">
      <c r="A1950" s="90"/>
      <c r="E1950" s="90"/>
      <c r="F1950" s="90"/>
    </row>
    <row r="1951" spans="1:6" s="85" customFormat="1" ht="15.75" x14ac:dyDescent="0.25">
      <c r="A1951" s="90"/>
      <c r="E1951" s="90"/>
      <c r="F1951" s="90"/>
    </row>
    <row r="1952" spans="1:6" s="85" customFormat="1" ht="15.75" x14ac:dyDescent="0.25">
      <c r="A1952" s="90"/>
      <c r="E1952" s="90"/>
      <c r="F1952" s="90"/>
    </row>
    <row r="1953" spans="1:6" s="85" customFormat="1" ht="15.75" x14ac:dyDescent="0.25">
      <c r="A1953" s="90"/>
      <c r="E1953" s="90"/>
      <c r="F1953" s="90"/>
    </row>
    <row r="1954" spans="1:6" s="85" customFormat="1" ht="15.75" x14ac:dyDescent="0.25">
      <c r="A1954" s="90"/>
      <c r="E1954" s="90"/>
      <c r="F1954" s="90"/>
    </row>
    <row r="1955" spans="1:6" s="85" customFormat="1" ht="15.75" x14ac:dyDescent="0.25">
      <c r="A1955" s="90"/>
      <c r="E1955" s="90"/>
      <c r="F1955" s="90"/>
    </row>
    <row r="1956" spans="1:6" s="85" customFormat="1" ht="15.75" x14ac:dyDescent="0.25">
      <c r="A1956" s="90"/>
      <c r="E1956" s="90"/>
      <c r="F1956" s="90"/>
    </row>
    <row r="1957" spans="1:6" s="85" customFormat="1" ht="15.75" x14ac:dyDescent="0.25">
      <c r="A1957" s="90"/>
      <c r="E1957" s="90"/>
      <c r="F1957" s="90"/>
    </row>
    <row r="1958" spans="1:6" s="85" customFormat="1" ht="15.75" x14ac:dyDescent="0.25">
      <c r="A1958" s="90"/>
      <c r="E1958" s="90"/>
      <c r="F1958" s="90"/>
    </row>
    <row r="1959" spans="1:6" s="85" customFormat="1" ht="15.75" x14ac:dyDescent="0.25">
      <c r="A1959" s="90"/>
      <c r="E1959" s="90"/>
      <c r="F1959" s="90"/>
    </row>
    <row r="1960" spans="1:6" s="85" customFormat="1" ht="15.75" x14ac:dyDescent="0.25">
      <c r="A1960" s="90"/>
      <c r="E1960" s="90"/>
      <c r="F1960" s="90"/>
    </row>
    <row r="1961" spans="1:6" s="85" customFormat="1" ht="15.75" x14ac:dyDescent="0.25">
      <c r="A1961" s="90"/>
      <c r="E1961" s="90"/>
      <c r="F1961" s="90"/>
    </row>
    <row r="1962" spans="1:6" s="85" customFormat="1" ht="15.75" x14ac:dyDescent="0.25">
      <c r="A1962" s="90"/>
      <c r="E1962" s="90"/>
      <c r="F1962" s="90"/>
    </row>
    <row r="1963" spans="1:6" s="85" customFormat="1" ht="15.75" x14ac:dyDescent="0.25">
      <c r="A1963" s="90"/>
      <c r="E1963" s="90"/>
      <c r="F1963" s="90"/>
    </row>
    <row r="1964" spans="1:6" s="85" customFormat="1" ht="15.75" x14ac:dyDescent="0.25">
      <c r="A1964" s="90"/>
      <c r="E1964" s="90"/>
      <c r="F1964" s="90"/>
    </row>
    <row r="1965" spans="1:6" s="85" customFormat="1" ht="15.75" x14ac:dyDescent="0.25">
      <c r="A1965" s="90"/>
      <c r="E1965" s="90"/>
      <c r="F1965" s="90"/>
    </row>
    <row r="1966" spans="1:6" s="85" customFormat="1" ht="15.75" x14ac:dyDescent="0.25">
      <c r="A1966" s="90"/>
      <c r="E1966" s="90"/>
      <c r="F1966" s="90"/>
    </row>
    <row r="1967" spans="1:6" s="85" customFormat="1" ht="15.75" x14ac:dyDescent="0.25">
      <c r="A1967" s="90"/>
      <c r="E1967" s="90"/>
      <c r="F1967" s="90"/>
    </row>
    <row r="1968" spans="1:6" s="85" customFormat="1" ht="15.75" x14ac:dyDescent="0.25">
      <c r="A1968" s="90"/>
      <c r="E1968" s="90"/>
      <c r="F1968" s="90"/>
    </row>
    <row r="1969" spans="1:6" s="85" customFormat="1" ht="15.75" x14ac:dyDescent="0.25">
      <c r="A1969" s="90"/>
      <c r="E1969" s="90"/>
      <c r="F1969" s="90"/>
    </row>
    <row r="1970" spans="1:6" s="85" customFormat="1" ht="15.75" x14ac:dyDescent="0.25">
      <c r="A1970" s="90"/>
      <c r="E1970" s="90"/>
      <c r="F1970" s="90"/>
    </row>
    <row r="1971" spans="1:6" s="85" customFormat="1" ht="15.75" x14ac:dyDescent="0.25">
      <c r="A1971" s="90"/>
      <c r="E1971" s="90"/>
      <c r="F1971" s="90"/>
    </row>
    <row r="1972" spans="1:6" s="85" customFormat="1" ht="15.75" x14ac:dyDescent="0.25">
      <c r="A1972" s="90"/>
      <c r="E1972" s="90"/>
      <c r="F1972" s="90"/>
    </row>
    <row r="1973" spans="1:6" s="85" customFormat="1" ht="15.75" x14ac:dyDescent="0.25">
      <c r="A1973" s="90"/>
      <c r="E1973" s="90"/>
      <c r="F1973" s="90"/>
    </row>
    <row r="1974" spans="1:6" s="85" customFormat="1" ht="15.75" x14ac:dyDescent="0.25">
      <c r="A1974" s="90"/>
      <c r="E1974" s="90"/>
      <c r="F1974" s="90"/>
    </row>
    <row r="1975" spans="1:6" s="85" customFormat="1" ht="15.75" x14ac:dyDescent="0.25">
      <c r="A1975" s="90"/>
      <c r="E1975" s="90"/>
      <c r="F1975" s="90"/>
    </row>
    <row r="1976" spans="1:6" s="85" customFormat="1" ht="15.75" x14ac:dyDescent="0.25">
      <c r="A1976" s="90"/>
      <c r="E1976" s="90"/>
      <c r="F1976" s="90"/>
    </row>
    <row r="1977" spans="1:6" s="85" customFormat="1" ht="15.75" x14ac:dyDescent="0.25">
      <c r="A1977" s="90"/>
      <c r="E1977" s="90"/>
      <c r="F1977" s="90"/>
    </row>
    <row r="1978" spans="1:6" s="85" customFormat="1" ht="15.75" x14ac:dyDescent="0.25">
      <c r="A1978" s="90"/>
      <c r="E1978" s="90"/>
      <c r="F1978" s="90"/>
    </row>
    <row r="1979" spans="1:6" s="85" customFormat="1" ht="15.75" x14ac:dyDescent="0.25">
      <c r="A1979" s="90"/>
      <c r="E1979" s="90"/>
      <c r="F1979" s="90"/>
    </row>
    <row r="1980" spans="1:6" s="85" customFormat="1" ht="15.75" x14ac:dyDescent="0.25">
      <c r="A1980" s="90"/>
      <c r="E1980" s="90"/>
      <c r="F1980" s="90"/>
    </row>
    <row r="1981" spans="1:6" s="85" customFormat="1" ht="15.75" x14ac:dyDescent="0.25">
      <c r="A1981" s="90"/>
      <c r="E1981" s="90"/>
      <c r="F1981" s="90"/>
    </row>
    <row r="1982" spans="1:6" s="85" customFormat="1" ht="15.75" x14ac:dyDescent="0.25">
      <c r="A1982" s="90"/>
      <c r="E1982" s="90"/>
      <c r="F1982" s="90"/>
    </row>
    <row r="1983" spans="1:6" s="85" customFormat="1" ht="15.75" x14ac:dyDescent="0.25">
      <c r="A1983" s="90"/>
      <c r="E1983" s="90"/>
      <c r="F1983" s="90"/>
    </row>
    <row r="1984" spans="1:6" s="85" customFormat="1" ht="15.75" x14ac:dyDescent="0.25">
      <c r="A1984" s="90"/>
      <c r="E1984" s="90"/>
      <c r="F1984" s="90"/>
    </row>
    <row r="1985" spans="1:6" s="85" customFormat="1" ht="15.75" x14ac:dyDescent="0.25">
      <c r="A1985" s="90"/>
      <c r="E1985" s="90"/>
      <c r="F1985" s="90"/>
    </row>
    <row r="1986" spans="1:6" s="85" customFormat="1" ht="15.75" x14ac:dyDescent="0.25">
      <c r="A1986" s="90"/>
      <c r="E1986" s="90"/>
      <c r="F1986" s="90"/>
    </row>
    <row r="1987" spans="1:6" s="85" customFormat="1" ht="15.75" x14ac:dyDescent="0.25">
      <c r="A1987" s="90"/>
      <c r="E1987" s="90"/>
      <c r="F1987" s="90"/>
    </row>
    <row r="1988" spans="1:6" s="85" customFormat="1" ht="15.75" x14ac:dyDescent="0.25">
      <c r="A1988" s="90"/>
      <c r="E1988" s="90"/>
      <c r="F1988" s="90"/>
    </row>
    <row r="1989" spans="1:6" s="85" customFormat="1" ht="15.75" x14ac:dyDescent="0.25">
      <c r="A1989" s="90"/>
      <c r="E1989" s="90"/>
      <c r="F1989" s="90"/>
    </row>
    <row r="1990" spans="1:6" s="85" customFormat="1" ht="15.75" x14ac:dyDescent="0.25">
      <c r="A1990" s="90"/>
      <c r="E1990" s="90"/>
      <c r="F1990" s="90"/>
    </row>
    <row r="1991" spans="1:6" s="85" customFormat="1" ht="15.75" x14ac:dyDescent="0.25">
      <c r="A1991" s="90"/>
      <c r="E1991" s="90"/>
      <c r="F1991" s="90"/>
    </row>
    <row r="1992" spans="1:6" s="85" customFormat="1" ht="15.75" x14ac:dyDescent="0.25">
      <c r="A1992" s="90"/>
      <c r="E1992" s="90"/>
      <c r="F1992" s="90"/>
    </row>
    <row r="1993" spans="1:6" s="85" customFormat="1" ht="15.75" x14ac:dyDescent="0.25">
      <c r="A1993" s="90"/>
      <c r="E1993" s="90"/>
      <c r="F1993" s="90"/>
    </row>
    <row r="1994" spans="1:6" s="85" customFormat="1" ht="15.75" x14ac:dyDescent="0.25">
      <c r="A1994" s="90"/>
      <c r="E1994" s="90"/>
      <c r="F1994" s="90"/>
    </row>
    <row r="1995" spans="1:6" s="85" customFormat="1" ht="15.75" x14ac:dyDescent="0.25">
      <c r="A1995" s="90"/>
      <c r="E1995" s="90"/>
      <c r="F1995" s="90"/>
    </row>
    <row r="1996" spans="1:6" s="85" customFormat="1" ht="15.75" x14ac:dyDescent="0.25">
      <c r="A1996" s="90"/>
      <c r="E1996" s="90"/>
      <c r="F1996" s="90"/>
    </row>
    <row r="1997" spans="1:6" s="85" customFormat="1" ht="15.75" x14ac:dyDescent="0.25">
      <c r="A1997" s="90"/>
      <c r="E1997" s="90"/>
      <c r="F1997" s="90"/>
    </row>
    <row r="1998" spans="1:6" s="85" customFormat="1" ht="15.75" x14ac:dyDescent="0.25">
      <c r="A1998" s="90"/>
      <c r="E1998" s="90"/>
      <c r="F1998" s="90"/>
    </row>
    <row r="1999" spans="1:6" s="85" customFormat="1" ht="15.75" x14ac:dyDescent="0.25">
      <c r="A1999" s="90"/>
      <c r="E1999" s="90"/>
      <c r="F1999" s="90"/>
    </row>
    <row r="2000" spans="1:6" s="85" customFormat="1" ht="15.75" x14ac:dyDescent="0.25">
      <c r="A2000" s="90"/>
      <c r="E2000" s="90"/>
      <c r="F2000" s="90"/>
    </row>
    <row r="2001" spans="1:6" s="85" customFormat="1" ht="15.75" x14ac:dyDescent="0.25">
      <c r="A2001" s="90"/>
      <c r="E2001" s="90"/>
      <c r="F2001" s="90"/>
    </row>
    <row r="2002" spans="1:6" s="85" customFormat="1" ht="15.75" x14ac:dyDescent="0.25">
      <c r="A2002" s="90"/>
      <c r="E2002" s="90"/>
      <c r="F2002" s="90"/>
    </row>
    <row r="2003" spans="1:6" s="85" customFormat="1" ht="15.75" x14ac:dyDescent="0.25">
      <c r="A2003" s="90"/>
      <c r="E2003" s="90"/>
      <c r="F2003" s="90"/>
    </row>
    <row r="2004" spans="1:6" s="85" customFormat="1" ht="15.75" x14ac:dyDescent="0.25">
      <c r="A2004" s="90"/>
      <c r="E2004" s="90"/>
      <c r="F2004" s="90"/>
    </row>
    <row r="2005" spans="1:6" s="85" customFormat="1" ht="15.75" x14ac:dyDescent="0.25">
      <c r="A2005" s="90"/>
      <c r="E2005" s="90"/>
      <c r="F2005" s="90"/>
    </row>
    <row r="2006" spans="1:6" s="85" customFormat="1" ht="15.75" x14ac:dyDescent="0.25">
      <c r="A2006" s="90"/>
      <c r="E2006" s="90"/>
      <c r="F2006" s="90"/>
    </row>
    <row r="2007" spans="1:6" s="85" customFormat="1" ht="15.75" x14ac:dyDescent="0.25">
      <c r="A2007" s="90"/>
      <c r="E2007" s="90"/>
      <c r="F2007" s="90"/>
    </row>
    <row r="2008" spans="1:6" s="85" customFormat="1" ht="15.75" x14ac:dyDescent="0.25">
      <c r="A2008" s="90"/>
      <c r="E2008" s="90"/>
      <c r="F2008" s="90"/>
    </row>
    <row r="2009" spans="1:6" s="85" customFormat="1" ht="15.75" x14ac:dyDescent="0.25">
      <c r="A2009" s="90"/>
      <c r="E2009" s="90"/>
      <c r="F2009" s="90"/>
    </row>
    <row r="2010" spans="1:6" s="85" customFormat="1" ht="15.75" x14ac:dyDescent="0.25">
      <c r="A2010" s="90"/>
      <c r="E2010" s="90"/>
      <c r="F2010" s="90"/>
    </row>
    <row r="2011" spans="1:6" s="85" customFormat="1" ht="15.75" x14ac:dyDescent="0.25">
      <c r="A2011" s="90"/>
      <c r="E2011" s="90"/>
      <c r="F2011" s="90"/>
    </row>
    <row r="2012" spans="1:6" s="85" customFormat="1" ht="15.75" x14ac:dyDescent="0.25">
      <c r="A2012" s="90"/>
      <c r="E2012" s="90"/>
      <c r="F2012" s="90"/>
    </row>
    <row r="2013" spans="1:6" s="85" customFormat="1" ht="15.75" x14ac:dyDescent="0.25">
      <c r="A2013" s="90"/>
      <c r="E2013" s="90"/>
      <c r="F2013" s="90"/>
    </row>
    <row r="2014" spans="1:6" s="85" customFormat="1" ht="15.75" x14ac:dyDescent="0.25">
      <c r="A2014" s="90"/>
      <c r="E2014" s="90"/>
      <c r="F2014" s="90"/>
    </row>
    <row r="2015" spans="1:6" s="85" customFormat="1" ht="15.75" x14ac:dyDescent="0.25">
      <c r="A2015" s="90"/>
      <c r="E2015" s="90"/>
      <c r="F2015" s="90"/>
    </row>
    <row r="2016" spans="1:6" s="85" customFormat="1" ht="15.75" x14ac:dyDescent="0.25">
      <c r="A2016" s="90"/>
      <c r="E2016" s="90"/>
      <c r="F2016" s="90"/>
    </row>
    <row r="2017" spans="1:6" s="85" customFormat="1" ht="15.75" x14ac:dyDescent="0.25">
      <c r="A2017" s="90"/>
      <c r="E2017" s="90"/>
      <c r="F2017" s="90"/>
    </row>
    <row r="2018" spans="1:6" s="85" customFormat="1" ht="15.75" x14ac:dyDescent="0.25">
      <c r="A2018" s="90"/>
      <c r="E2018" s="90"/>
      <c r="F2018" s="90"/>
    </row>
    <row r="2019" spans="1:6" s="85" customFormat="1" ht="15.75" x14ac:dyDescent="0.25">
      <c r="A2019" s="90"/>
      <c r="E2019" s="90"/>
      <c r="F2019" s="90"/>
    </row>
    <row r="2020" spans="1:6" s="85" customFormat="1" ht="15.75" x14ac:dyDescent="0.25">
      <c r="A2020" s="90"/>
      <c r="E2020" s="90"/>
      <c r="F2020" s="90"/>
    </row>
    <row r="2021" spans="1:6" s="85" customFormat="1" ht="15.75" x14ac:dyDescent="0.25">
      <c r="A2021" s="90"/>
      <c r="E2021" s="90"/>
      <c r="F2021" s="90"/>
    </row>
    <row r="2022" spans="1:6" s="85" customFormat="1" ht="15.75" x14ac:dyDescent="0.25">
      <c r="A2022" s="90"/>
      <c r="E2022" s="90"/>
      <c r="F2022" s="90"/>
    </row>
    <row r="2023" spans="1:6" s="85" customFormat="1" ht="15.75" x14ac:dyDescent="0.25">
      <c r="A2023" s="90"/>
      <c r="E2023" s="90"/>
      <c r="F2023" s="90"/>
    </row>
    <row r="2024" spans="1:6" s="85" customFormat="1" ht="15.75" x14ac:dyDescent="0.25">
      <c r="A2024" s="90"/>
      <c r="E2024" s="90"/>
      <c r="F2024" s="90"/>
    </row>
    <row r="2025" spans="1:6" s="85" customFormat="1" ht="15.75" x14ac:dyDescent="0.25">
      <c r="A2025" s="90"/>
      <c r="E2025" s="90"/>
      <c r="F2025" s="90"/>
    </row>
    <row r="2026" spans="1:6" s="85" customFormat="1" ht="15.75" x14ac:dyDescent="0.25">
      <c r="A2026" s="90"/>
      <c r="E2026" s="90"/>
      <c r="F2026" s="90"/>
    </row>
    <row r="2027" spans="1:6" s="85" customFormat="1" ht="15.75" x14ac:dyDescent="0.25">
      <c r="A2027" s="90"/>
      <c r="E2027" s="90"/>
      <c r="F2027" s="90"/>
    </row>
    <row r="2028" spans="1:6" s="85" customFormat="1" ht="15.75" x14ac:dyDescent="0.25">
      <c r="A2028" s="90"/>
      <c r="E2028" s="90"/>
      <c r="F2028" s="90"/>
    </row>
    <row r="2029" spans="1:6" s="85" customFormat="1" ht="15.75" x14ac:dyDescent="0.25">
      <c r="A2029" s="90"/>
      <c r="E2029" s="90"/>
      <c r="F2029" s="90"/>
    </row>
    <row r="2030" spans="1:6" s="85" customFormat="1" ht="15.75" x14ac:dyDescent="0.25">
      <c r="A2030" s="90"/>
      <c r="E2030" s="90"/>
      <c r="F2030" s="90"/>
    </row>
    <row r="2031" spans="1:6" s="85" customFormat="1" ht="15.75" x14ac:dyDescent="0.25">
      <c r="A2031" s="90"/>
      <c r="E2031" s="90"/>
      <c r="F2031" s="90"/>
    </row>
    <row r="2032" spans="1:6" s="85" customFormat="1" ht="15.75" x14ac:dyDescent="0.25">
      <c r="A2032" s="90"/>
      <c r="E2032" s="90"/>
      <c r="F2032" s="90"/>
    </row>
    <row r="2033" spans="1:6" s="85" customFormat="1" ht="15.75" x14ac:dyDescent="0.25">
      <c r="A2033" s="90"/>
      <c r="E2033" s="90"/>
      <c r="F2033" s="90"/>
    </row>
    <row r="2034" spans="1:6" s="85" customFormat="1" ht="15.75" x14ac:dyDescent="0.25">
      <c r="A2034" s="90"/>
      <c r="E2034" s="90"/>
      <c r="F2034" s="90"/>
    </row>
    <row r="2035" spans="1:6" s="85" customFormat="1" ht="15.75" x14ac:dyDescent="0.25">
      <c r="A2035" s="90"/>
      <c r="E2035" s="90"/>
      <c r="F2035" s="90"/>
    </row>
    <row r="2036" spans="1:6" s="85" customFormat="1" ht="15.75" x14ac:dyDescent="0.25">
      <c r="A2036" s="90"/>
      <c r="E2036" s="90"/>
      <c r="F2036" s="90"/>
    </row>
    <row r="2037" spans="1:6" s="85" customFormat="1" ht="15.75" x14ac:dyDescent="0.25">
      <c r="A2037" s="90"/>
      <c r="E2037" s="90"/>
      <c r="F2037" s="90"/>
    </row>
    <row r="2038" spans="1:6" s="85" customFormat="1" ht="15.75" x14ac:dyDescent="0.25">
      <c r="A2038" s="90"/>
      <c r="E2038" s="90"/>
      <c r="F2038" s="90"/>
    </row>
    <row r="2039" spans="1:6" s="85" customFormat="1" ht="15.75" x14ac:dyDescent="0.25">
      <c r="A2039" s="90"/>
      <c r="E2039" s="90"/>
      <c r="F2039" s="90"/>
    </row>
    <row r="2040" spans="1:6" s="85" customFormat="1" ht="15.75" x14ac:dyDescent="0.25">
      <c r="A2040" s="90"/>
      <c r="E2040" s="90"/>
      <c r="F2040" s="90"/>
    </row>
    <row r="2041" spans="1:6" s="85" customFormat="1" ht="15.75" x14ac:dyDescent="0.25">
      <c r="A2041" s="90"/>
      <c r="E2041" s="90"/>
      <c r="F2041" s="90"/>
    </row>
    <row r="2042" spans="1:6" s="85" customFormat="1" ht="15.75" x14ac:dyDescent="0.25">
      <c r="A2042" s="90"/>
      <c r="E2042" s="90"/>
      <c r="F2042" s="90"/>
    </row>
    <row r="2043" spans="1:6" s="85" customFormat="1" ht="15.75" x14ac:dyDescent="0.25">
      <c r="A2043" s="90"/>
      <c r="E2043" s="90"/>
      <c r="F2043" s="90"/>
    </row>
    <row r="2044" spans="1:6" s="85" customFormat="1" ht="15.75" x14ac:dyDescent="0.25">
      <c r="A2044" s="90"/>
      <c r="E2044" s="90"/>
      <c r="F2044" s="90"/>
    </row>
    <row r="2045" spans="1:6" s="85" customFormat="1" ht="15.75" x14ac:dyDescent="0.25">
      <c r="A2045" s="90"/>
      <c r="E2045" s="90"/>
      <c r="F2045" s="90"/>
    </row>
    <row r="2046" spans="1:6" s="85" customFormat="1" ht="15.75" x14ac:dyDescent="0.25">
      <c r="A2046" s="90"/>
      <c r="E2046" s="90"/>
      <c r="F2046" s="90"/>
    </row>
    <row r="2047" spans="1:6" s="85" customFormat="1" ht="15.75" x14ac:dyDescent="0.25">
      <c r="A2047" s="90"/>
      <c r="E2047" s="90"/>
      <c r="F2047" s="90"/>
    </row>
    <row r="2048" spans="1:6" s="85" customFormat="1" ht="15.75" x14ac:dyDescent="0.25">
      <c r="A2048" s="90"/>
      <c r="E2048" s="90"/>
      <c r="F2048" s="90"/>
    </row>
    <row r="2049" spans="1:6" s="85" customFormat="1" ht="15.75" x14ac:dyDescent="0.25">
      <c r="A2049" s="90"/>
      <c r="E2049" s="90"/>
      <c r="F2049" s="90"/>
    </row>
    <row r="2050" spans="1:6" s="85" customFormat="1" ht="15.75" x14ac:dyDescent="0.25">
      <c r="A2050" s="90"/>
      <c r="E2050" s="90"/>
      <c r="F2050" s="90"/>
    </row>
    <row r="2051" spans="1:6" s="85" customFormat="1" ht="15.75" x14ac:dyDescent="0.25">
      <c r="A2051" s="90"/>
      <c r="E2051" s="90"/>
      <c r="F2051" s="90"/>
    </row>
    <row r="2052" spans="1:6" s="85" customFormat="1" ht="15.75" x14ac:dyDescent="0.25">
      <c r="A2052" s="90"/>
      <c r="E2052" s="90"/>
      <c r="F2052" s="90"/>
    </row>
    <row r="2053" spans="1:6" s="85" customFormat="1" ht="15.75" x14ac:dyDescent="0.25">
      <c r="A2053" s="90"/>
      <c r="E2053" s="90"/>
      <c r="F2053" s="90"/>
    </row>
    <row r="2054" spans="1:6" s="85" customFormat="1" ht="15.75" x14ac:dyDescent="0.25">
      <c r="A2054" s="90"/>
      <c r="E2054" s="90"/>
      <c r="F2054" s="90"/>
    </row>
    <row r="2055" spans="1:6" s="85" customFormat="1" ht="15.75" x14ac:dyDescent="0.25">
      <c r="A2055" s="90"/>
      <c r="E2055" s="90"/>
      <c r="F2055" s="90"/>
    </row>
    <row r="2056" spans="1:6" s="85" customFormat="1" ht="15.75" x14ac:dyDescent="0.25">
      <c r="A2056" s="90"/>
      <c r="E2056" s="90"/>
      <c r="F2056" s="90"/>
    </row>
    <row r="2057" spans="1:6" s="85" customFormat="1" ht="15.75" x14ac:dyDescent="0.25">
      <c r="A2057" s="90"/>
      <c r="E2057" s="90"/>
      <c r="F2057" s="90"/>
    </row>
    <row r="2058" spans="1:6" s="85" customFormat="1" ht="15.75" x14ac:dyDescent="0.25">
      <c r="A2058" s="90"/>
      <c r="E2058" s="90"/>
      <c r="F2058" s="90"/>
    </row>
    <row r="2059" spans="1:6" s="85" customFormat="1" ht="15.75" x14ac:dyDescent="0.25">
      <c r="A2059" s="90"/>
      <c r="E2059" s="90"/>
      <c r="F2059" s="90"/>
    </row>
    <row r="2060" spans="1:6" s="85" customFormat="1" ht="15.75" x14ac:dyDescent="0.25">
      <c r="A2060" s="90"/>
      <c r="E2060" s="90"/>
      <c r="F2060" s="90"/>
    </row>
    <row r="2061" spans="1:6" s="85" customFormat="1" ht="15.75" x14ac:dyDescent="0.25">
      <c r="A2061" s="90"/>
      <c r="E2061" s="90"/>
      <c r="F2061" s="90"/>
    </row>
    <row r="2062" spans="1:6" s="85" customFormat="1" ht="15.75" x14ac:dyDescent="0.25">
      <c r="A2062" s="90"/>
      <c r="E2062" s="90"/>
      <c r="F2062" s="90"/>
    </row>
    <row r="2063" spans="1:6" s="85" customFormat="1" ht="15.75" x14ac:dyDescent="0.25">
      <c r="A2063" s="90"/>
      <c r="E2063" s="90"/>
      <c r="F2063" s="90"/>
    </row>
    <row r="2064" spans="1:6" s="85" customFormat="1" ht="15.75" x14ac:dyDescent="0.25">
      <c r="A2064" s="90"/>
      <c r="E2064" s="90"/>
      <c r="F2064" s="90"/>
    </row>
    <row r="2065" spans="1:6" s="85" customFormat="1" ht="15.75" x14ac:dyDescent="0.25">
      <c r="A2065" s="90"/>
      <c r="E2065" s="90"/>
      <c r="F2065" s="90"/>
    </row>
    <row r="2066" spans="1:6" s="85" customFormat="1" ht="15.75" x14ac:dyDescent="0.25">
      <c r="A2066" s="90"/>
      <c r="E2066" s="90"/>
      <c r="F2066" s="90"/>
    </row>
    <row r="2067" spans="1:6" s="85" customFormat="1" ht="15.75" x14ac:dyDescent="0.25">
      <c r="A2067" s="90"/>
      <c r="E2067" s="90"/>
      <c r="F2067" s="90"/>
    </row>
    <row r="2068" spans="1:6" s="85" customFormat="1" ht="15.75" x14ac:dyDescent="0.25">
      <c r="A2068" s="90"/>
      <c r="E2068" s="90"/>
      <c r="F2068" s="90"/>
    </row>
    <row r="2069" spans="1:6" s="85" customFormat="1" ht="15.75" x14ac:dyDescent="0.25">
      <c r="A2069" s="90"/>
      <c r="E2069" s="90"/>
      <c r="F2069" s="90"/>
    </row>
    <row r="2070" spans="1:6" s="85" customFormat="1" ht="15.75" x14ac:dyDescent="0.25">
      <c r="A2070" s="90"/>
      <c r="E2070" s="90"/>
      <c r="F2070" s="90"/>
    </row>
    <row r="2071" spans="1:6" s="85" customFormat="1" ht="15.75" x14ac:dyDescent="0.25">
      <c r="A2071" s="90"/>
      <c r="E2071" s="90"/>
      <c r="F2071" s="90"/>
    </row>
    <row r="2072" spans="1:6" s="85" customFormat="1" ht="15.75" x14ac:dyDescent="0.25">
      <c r="A2072" s="90"/>
      <c r="E2072" s="90"/>
      <c r="F2072" s="90"/>
    </row>
    <row r="2073" spans="1:6" s="85" customFormat="1" ht="15.75" x14ac:dyDescent="0.25">
      <c r="A2073" s="90"/>
      <c r="E2073" s="90"/>
      <c r="F2073" s="90"/>
    </row>
    <row r="2074" spans="1:6" s="85" customFormat="1" ht="15.75" x14ac:dyDescent="0.25">
      <c r="A2074" s="90"/>
      <c r="E2074" s="90"/>
      <c r="F2074" s="90"/>
    </row>
    <row r="2075" spans="1:6" s="85" customFormat="1" ht="15.75" x14ac:dyDescent="0.25">
      <c r="A2075" s="90"/>
      <c r="E2075" s="90"/>
      <c r="F2075" s="90"/>
    </row>
    <row r="2076" spans="1:6" s="85" customFormat="1" ht="15.75" x14ac:dyDescent="0.25">
      <c r="A2076" s="90"/>
      <c r="E2076" s="90"/>
      <c r="F2076" s="90"/>
    </row>
    <row r="2077" spans="1:6" s="85" customFormat="1" ht="15.75" x14ac:dyDescent="0.25">
      <c r="A2077" s="90"/>
      <c r="E2077" s="90"/>
      <c r="F2077" s="90"/>
    </row>
    <row r="2078" spans="1:6" s="85" customFormat="1" ht="15.75" x14ac:dyDescent="0.25">
      <c r="A2078" s="90"/>
      <c r="E2078" s="90"/>
      <c r="F2078" s="90"/>
    </row>
    <row r="2079" spans="1:6" s="85" customFormat="1" ht="15.75" x14ac:dyDescent="0.25">
      <c r="A2079" s="90"/>
      <c r="E2079" s="90"/>
      <c r="F2079" s="90"/>
    </row>
    <row r="2080" spans="1:6" s="85" customFormat="1" ht="15.75" x14ac:dyDescent="0.25">
      <c r="A2080" s="90"/>
      <c r="E2080" s="90"/>
      <c r="F2080" s="90"/>
    </row>
    <row r="2081" spans="1:6" s="85" customFormat="1" ht="15.75" x14ac:dyDescent="0.25">
      <c r="A2081" s="90"/>
      <c r="E2081" s="90"/>
      <c r="F2081" s="90"/>
    </row>
    <row r="2082" spans="1:6" s="85" customFormat="1" ht="15.75" x14ac:dyDescent="0.25">
      <c r="A2082" s="90"/>
      <c r="E2082" s="90"/>
      <c r="F2082" s="90"/>
    </row>
    <row r="2083" spans="1:6" s="85" customFormat="1" ht="15.75" x14ac:dyDescent="0.25">
      <c r="A2083" s="90"/>
      <c r="E2083" s="90"/>
      <c r="F2083" s="90"/>
    </row>
    <row r="2084" spans="1:6" s="85" customFormat="1" ht="15.75" x14ac:dyDescent="0.25">
      <c r="A2084" s="90"/>
      <c r="E2084" s="90"/>
      <c r="F2084" s="90"/>
    </row>
    <row r="2085" spans="1:6" s="85" customFormat="1" ht="15.75" x14ac:dyDescent="0.25">
      <c r="A2085" s="90"/>
      <c r="E2085" s="90"/>
      <c r="F2085" s="90"/>
    </row>
    <row r="2086" spans="1:6" s="85" customFormat="1" ht="15.75" x14ac:dyDescent="0.25">
      <c r="A2086" s="90"/>
      <c r="E2086" s="90"/>
      <c r="F2086" s="90"/>
    </row>
    <row r="2087" spans="1:6" s="85" customFormat="1" ht="15.75" x14ac:dyDescent="0.25">
      <c r="A2087" s="90"/>
      <c r="E2087" s="90"/>
      <c r="F2087" s="90"/>
    </row>
    <row r="2088" spans="1:6" s="85" customFormat="1" ht="15.75" x14ac:dyDescent="0.25">
      <c r="A2088" s="90"/>
      <c r="E2088" s="90"/>
      <c r="F2088" s="90"/>
    </row>
    <row r="2089" spans="1:6" s="85" customFormat="1" ht="15.75" x14ac:dyDescent="0.25">
      <c r="A2089" s="90"/>
      <c r="E2089" s="90"/>
      <c r="F2089" s="90"/>
    </row>
    <row r="2090" spans="1:6" s="85" customFormat="1" ht="15.75" x14ac:dyDescent="0.25">
      <c r="A2090" s="90"/>
      <c r="E2090" s="90"/>
      <c r="F2090" s="90"/>
    </row>
    <row r="2091" spans="1:6" s="85" customFormat="1" ht="15.75" x14ac:dyDescent="0.25">
      <c r="A2091" s="90"/>
      <c r="E2091" s="90"/>
      <c r="F2091" s="90"/>
    </row>
    <row r="2092" spans="1:6" s="85" customFormat="1" ht="15.75" x14ac:dyDescent="0.25">
      <c r="A2092" s="90"/>
      <c r="E2092" s="90"/>
      <c r="F2092" s="90"/>
    </row>
    <row r="2093" spans="1:6" s="85" customFormat="1" ht="15.75" x14ac:dyDescent="0.25">
      <c r="A2093" s="90"/>
      <c r="E2093" s="90"/>
      <c r="F2093" s="90"/>
    </row>
    <row r="2094" spans="1:6" s="85" customFormat="1" ht="15.75" x14ac:dyDescent="0.25">
      <c r="A2094" s="90"/>
      <c r="E2094" s="90"/>
      <c r="F2094" s="90"/>
    </row>
    <row r="2095" spans="1:6" s="85" customFormat="1" ht="15.75" x14ac:dyDescent="0.25">
      <c r="A2095" s="90"/>
      <c r="E2095" s="90"/>
      <c r="F2095" s="90"/>
    </row>
    <row r="2096" spans="1:6" s="85" customFormat="1" ht="15.75" x14ac:dyDescent="0.25">
      <c r="A2096" s="90"/>
      <c r="E2096" s="90"/>
      <c r="F2096" s="90"/>
    </row>
    <row r="2097" spans="1:6" s="85" customFormat="1" ht="15.75" x14ac:dyDescent="0.25">
      <c r="A2097" s="90"/>
      <c r="E2097" s="90"/>
      <c r="F2097" s="90"/>
    </row>
    <row r="2098" spans="1:6" s="85" customFormat="1" ht="15.75" x14ac:dyDescent="0.25">
      <c r="A2098" s="90"/>
      <c r="E2098" s="90"/>
      <c r="F2098" s="90"/>
    </row>
    <row r="2099" spans="1:6" s="85" customFormat="1" ht="15.75" x14ac:dyDescent="0.25">
      <c r="A2099" s="90"/>
      <c r="E2099" s="90"/>
      <c r="F2099" s="90"/>
    </row>
    <row r="2100" spans="1:6" s="85" customFormat="1" ht="15.75" x14ac:dyDescent="0.25">
      <c r="A2100" s="90"/>
      <c r="E2100" s="90"/>
      <c r="F2100" s="90"/>
    </row>
    <row r="2101" spans="1:6" s="85" customFormat="1" ht="15.75" x14ac:dyDescent="0.25">
      <c r="A2101" s="90"/>
      <c r="E2101" s="90"/>
      <c r="F2101" s="90"/>
    </row>
    <row r="2102" spans="1:6" s="85" customFormat="1" ht="15.75" x14ac:dyDescent="0.25">
      <c r="A2102" s="90"/>
      <c r="E2102" s="90"/>
      <c r="F2102" s="90"/>
    </row>
    <row r="2103" spans="1:6" s="85" customFormat="1" ht="15.75" x14ac:dyDescent="0.25">
      <c r="A2103" s="90"/>
      <c r="E2103" s="90"/>
      <c r="F2103" s="90"/>
    </row>
    <row r="2104" spans="1:6" s="85" customFormat="1" ht="15.75" x14ac:dyDescent="0.25">
      <c r="A2104" s="90"/>
      <c r="E2104" s="90"/>
      <c r="F2104" s="90"/>
    </row>
    <row r="2105" spans="1:6" s="85" customFormat="1" ht="15.75" x14ac:dyDescent="0.25">
      <c r="A2105" s="90"/>
      <c r="E2105" s="90"/>
      <c r="F2105" s="90"/>
    </row>
    <row r="2106" spans="1:6" s="85" customFormat="1" ht="15.75" x14ac:dyDescent="0.25">
      <c r="A2106" s="90"/>
      <c r="E2106" s="90"/>
      <c r="F2106" s="90"/>
    </row>
    <row r="2107" spans="1:6" s="85" customFormat="1" ht="15.75" x14ac:dyDescent="0.25">
      <c r="A2107" s="90"/>
      <c r="E2107" s="90"/>
      <c r="F2107" s="90"/>
    </row>
    <row r="2108" spans="1:6" s="85" customFormat="1" ht="15.75" x14ac:dyDescent="0.25">
      <c r="A2108" s="90"/>
      <c r="E2108" s="90"/>
      <c r="F2108" s="90"/>
    </row>
    <row r="2109" spans="1:6" s="85" customFormat="1" ht="15.75" x14ac:dyDescent="0.25">
      <c r="A2109" s="90"/>
      <c r="E2109" s="90"/>
      <c r="F2109" s="90"/>
    </row>
    <row r="2110" spans="1:6" s="85" customFormat="1" ht="15.75" x14ac:dyDescent="0.25">
      <c r="A2110" s="90"/>
      <c r="E2110" s="90"/>
      <c r="F2110" s="90"/>
    </row>
    <row r="2111" spans="1:6" s="85" customFormat="1" ht="15.75" x14ac:dyDescent="0.25">
      <c r="A2111" s="90"/>
      <c r="E2111" s="90"/>
      <c r="F2111" s="90"/>
    </row>
    <row r="2112" spans="1:6" s="85" customFormat="1" ht="15.75" x14ac:dyDescent="0.25">
      <c r="A2112" s="90"/>
      <c r="E2112" s="90"/>
      <c r="F2112" s="90"/>
    </row>
    <row r="2113" spans="1:6" s="85" customFormat="1" ht="15.75" x14ac:dyDescent="0.25">
      <c r="A2113" s="90"/>
      <c r="E2113" s="90"/>
      <c r="F2113" s="90"/>
    </row>
    <row r="2114" spans="1:6" s="85" customFormat="1" ht="15.75" x14ac:dyDescent="0.25">
      <c r="A2114" s="90"/>
      <c r="E2114" s="90"/>
      <c r="F2114" s="90"/>
    </row>
    <row r="2115" spans="1:6" s="85" customFormat="1" ht="15.75" x14ac:dyDescent="0.25">
      <c r="A2115" s="90"/>
      <c r="E2115" s="90"/>
      <c r="F2115" s="90"/>
    </row>
    <row r="2116" spans="1:6" s="85" customFormat="1" ht="15.75" x14ac:dyDescent="0.25">
      <c r="A2116" s="90"/>
      <c r="E2116" s="90"/>
      <c r="F2116" s="90"/>
    </row>
    <row r="2117" spans="1:6" s="85" customFormat="1" ht="15.75" x14ac:dyDescent="0.25">
      <c r="A2117" s="90"/>
      <c r="E2117" s="90"/>
      <c r="F2117" s="90"/>
    </row>
    <row r="2118" spans="1:6" s="85" customFormat="1" ht="15.75" x14ac:dyDescent="0.25">
      <c r="A2118" s="90"/>
      <c r="E2118" s="90"/>
      <c r="F2118" s="90"/>
    </row>
    <row r="2119" spans="1:6" s="85" customFormat="1" ht="15.75" x14ac:dyDescent="0.25">
      <c r="A2119" s="90"/>
      <c r="E2119" s="90"/>
      <c r="F2119" s="90"/>
    </row>
    <row r="2120" spans="1:6" s="85" customFormat="1" ht="15.75" x14ac:dyDescent="0.25">
      <c r="A2120" s="90"/>
      <c r="E2120" s="90"/>
      <c r="F2120" s="90"/>
    </row>
    <row r="2121" spans="1:6" s="85" customFormat="1" ht="15.75" x14ac:dyDescent="0.25">
      <c r="A2121" s="90"/>
      <c r="E2121" s="90"/>
      <c r="F2121" s="90"/>
    </row>
    <row r="2122" spans="1:6" s="85" customFormat="1" ht="15.75" x14ac:dyDescent="0.25">
      <c r="A2122" s="90"/>
      <c r="E2122" s="90"/>
      <c r="F2122" s="90"/>
    </row>
    <row r="2123" spans="1:6" s="85" customFormat="1" ht="15.75" x14ac:dyDescent="0.25">
      <c r="A2123" s="90"/>
      <c r="E2123" s="90"/>
      <c r="F2123" s="90"/>
    </row>
    <row r="2124" spans="1:6" s="85" customFormat="1" ht="15.75" x14ac:dyDescent="0.25">
      <c r="A2124" s="90"/>
      <c r="E2124" s="90"/>
      <c r="F2124" s="90"/>
    </row>
    <row r="2125" spans="1:6" s="85" customFormat="1" ht="15.75" x14ac:dyDescent="0.25">
      <c r="A2125" s="90"/>
      <c r="E2125" s="90"/>
      <c r="F2125" s="90"/>
    </row>
    <row r="2126" spans="1:6" s="85" customFormat="1" ht="15.75" x14ac:dyDescent="0.25">
      <c r="A2126" s="90"/>
      <c r="E2126" s="90"/>
      <c r="F2126" s="90"/>
    </row>
    <row r="2127" spans="1:6" s="85" customFormat="1" ht="15.75" x14ac:dyDescent="0.25">
      <c r="A2127" s="90"/>
      <c r="E2127" s="90"/>
      <c r="F2127" s="90"/>
    </row>
    <row r="2128" spans="1:6" s="85" customFormat="1" ht="15.75" x14ac:dyDescent="0.25">
      <c r="A2128" s="90"/>
      <c r="E2128" s="90"/>
      <c r="F2128" s="90"/>
    </row>
    <row r="2129" spans="1:6" s="85" customFormat="1" ht="15.75" x14ac:dyDescent="0.25">
      <c r="A2129" s="90"/>
      <c r="E2129" s="90"/>
      <c r="F2129" s="90"/>
    </row>
    <row r="2130" spans="1:6" s="85" customFormat="1" ht="15.75" x14ac:dyDescent="0.25">
      <c r="A2130" s="90"/>
      <c r="E2130" s="90"/>
      <c r="F2130" s="90"/>
    </row>
    <row r="2131" spans="1:6" s="85" customFormat="1" ht="15.75" x14ac:dyDescent="0.25">
      <c r="A2131" s="90"/>
      <c r="E2131" s="90"/>
      <c r="F2131" s="90"/>
    </row>
    <row r="2132" spans="1:6" s="85" customFormat="1" ht="15.75" x14ac:dyDescent="0.25">
      <c r="A2132" s="90"/>
      <c r="E2132" s="90"/>
      <c r="F2132" s="90"/>
    </row>
    <row r="2133" spans="1:6" s="85" customFormat="1" ht="15.75" x14ac:dyDescent="0.25">
      <c r="A2133" s="90"/>
      <c r="E2133" s="90"/>
      <c r="F2133" s="90"/>
    </row>
    <row r="2134" spans="1:6" s="85" customFormat="1" ht="15.75" x14ac:dyDescent="0.25">
      <c r="A2134" s="90"/>
      <c r="E2134" s="90"/>
      <c r="F2134" s="90"/>
    </row>
    <row r="2135" spans="1:6" s="85" customFormat="1" ht="15.75" x14ac:dyDescent="0.25">
      <c r="A2135" s="90"/>
      <c r="E2135" s="90"/>
      <c r="F2135" s="90"/>
    </row>
    <row r="2136" spans="1:6" s="85" customFormat="1" ht="15.75" x14ac:dyDescent="0.25">
      <c r="A2136" s="90"/>
      <c r="E2136" s="90"/>
      <c r="F2136" s="90"/>
    </row>
    <row r="2137" spans="1:6" s="85" customFormat="1" ht="15.75" x14ac:dyDescent="0.25">
      <c r="A2137" s="90"/>
      <c r="E2137" s="90"/>
      <c r="F2137" s="90"/>
    </row>
    <row r="2138" spans="1:6" s="85" customFormat="1" ht="15.75" x14ac:dyDescent="0.25">
      <c r="A2138" s="90"/>
      <c r="E2138" s="90"/>
      <c r="F2138" s="90"/>
    </row>
    <row r="2139" spans="1:6" s="85" customFormat="1" ht="15.75" x14ac:dyDescent="0.25">
      <c r="A2139" s="90"/>
      <c r="E2139" s="90"/>
      <c r="F2139" s="90"/>
    </row>
    <row r="2140" spans="1:6" s="85" customFormat="1" ht="15.75" x14ac:dyDescent="0.25">
      <c r="A2140" s="90"/>
      <c r="E2140" s="90"/>
      <c r="F2140" s="90"/>
    </row>
    <row r="2141" spans="1:6" s="85" customFormat="1" ht="15.75" x14ac:dyDescent="0.25">
      <c r="A2141" s="90"/>
      <c r="E2141" s="90"/>
      <c r="F2141" s="90"/>
    </row>
    <row r="2142" spans="1:6" s="85" customFormat="1" ht="15.75" x14ac:dyDescent="0.25">
      <c r="A2142" s="90"/>
      <c r="E2142" s="90"/>
      <c r="F2142" s="90"/>
    </row>
    <row r="2143" spans="1:6" s="85" customFormat="1" ht="15.75" x14ac:dyDescent="0.25">
      <c r="A2143" s="90"/>
      <c r="E2143" s="90"/>
      <c r="F2143" s="90"/>
    </row>
    <row r="2144" spans="1:6" s="85" customFormat="1" ht="15.75" x14ac:dyDescent="0.25">
      <c r="A2144" s="90"/>
      <c r="E2144" s="90"/>
      <c r="F2144" s="90"/>
    </row>
    <row r="2145" spans="1:6" s="85" customFormat="1" ht="15.75" x14ac:dyDescent="0.25">
      <c r="A2145" s="90"/>
      <c r="E2145" s="90"/>
      <c r="F2145" s="90"/>
    </row>
    <row r="2146" spans="1:6" s="85" customFormat="1" ht="15.75" x14ac:dyDescent="0.25">
      <c r="A2146" s="90"/>
      <c r="E2146" s="90"/>
      <c r="F2146" s="90"/>
    </row>
    <row r="2147" spans="1:6" s="85" customFormat="1" ht="15.75" x14ac:dyDescent="0.25">
      <c r="A2147" s="90"/>
      <c r="E2147" s="90"/>
      <c r="F2147" s="90"/>
    </row>
    <row r="2148" spans="1:6" s="85" customFormat="1" ht="15.75" x14ac:dyDescent="0.25">
      <c r="A2148" s="90"/>
      <c r="E2148" s="90"/>
      <c r="F2148" s="90"/>
    </row>
    <row r="2149" spans="1:6" s="85" customFormat="1" ht="15.75" x14ac:dyDescent="0.25">
      <c r="A2149" s="90"/>
      <c r="E2149" s="90"/>
      <c r="F2149" s="90"/>
    </row>
    <row r="2150" spans="1:6" s="85" customFormat="1" ht="15.75" x14ac:dyDescent="0.25">
      <c r="A2150" s="90"/>
      <c r="E2150" s="90"/>
      <c r="F2150" s="90"/>
    </row>
    <row r="2151" spans="1:6" s="85" customFormat="1" ht="15.75" x14ac:dyDescent="0.25">
      <c r="A2151" s="90"/>
      <c r="E2151" s="90"/>
      <c r="F2151" s="90"/>
    </row>
    <row r="2152" spans="1:6" s="85" customFormat="1" ht="15.75" x14ac:dyDescent="0.25">
      <c r="A2152" s="90"/>
      <c r="E2152" s="90"/>
      <c r="F2152" s="90"/>
    </row>
    <row r="2153" spans="1:6" s="85" customFormat="1" ht="15.75" x14ac:dyDescent="0.25">
      <c r="A2153" s="90"/>
      <c r="E2153" s="90"/>
      <c r="F2153" s="90"/>
    </row>
    <row r="2154" spans="1:6" s="85" customFormat="1" ht="15.75" x14ac:dyDescent="0.25">
      <c r="A2154" s="90"/>
      <c r="E2154" s="90"/>
      <c r="F2154" s="90"/>
    </row>
    <row r="2155" spans="1:6" s="85" customFormat="1" ht="15.75" x14ac:dyDescent="0.25">
      <c r="A2155" s="90"/>
      <c r="E2155" s="90"/>
      <c r="F2155" s="90"/>
    </row>
    <row r="2156" spans="1:6" s="85" customFormat="1" ht="15.75" x14ac:dyDescent="0.25">
      <c r="A2156" s="90"/>
      <c r="E2156" s="90"/>
      <c r="F2156" s="90"/>
    </row>
    <row r="2157" spans="1:6" s="85" customFormat="1" ht="15.75" x14ac:dyDescent="0.25">
      <c r="A2157" s="90"/>
      <c r="E2157" s="90"/>
      <c r="F2157" s="90"/>
    </row>
    <row r="2158" spans="1:6" s="85" customFormat="1" ht="15.75" x14ac:dyDescent="0.25">
      <c r="A2158" s="90"/>
      <c r="E2158" s="90"/>
      <c r="F2158" s="90"/>
    </row>
    <row r="2159" spans="1:6" s="85" customFormat="1" ht="15.75" x14ac:dyDescent="0.25">
      <c r="A2159" s="90"/>
      <c r="E2159" s="90"/>
      <c r="F2159" s="90"/>
    </row>
    <row r="2160" spans="1:6" s="85" customFormat="1" ht="15.75" x14ac:dyDescent="0.25">
      <c r="A2160" s="90"/>
      <c r="E2160" s="90"/>
      <c r="F2160" s="90"/>
    </row>
    <row r="2161" spans="1:6" s="85" customFormat="1" ht="15.75" x14ac:dyDescent="0.25">
      <c r="A2161" s="90"/>
      <c r="E2161" s="90"/>
      <c r="F2161" s="90"/>
    </row>
    <row r="2162" spans="1:6" s="85" customFormat="1" ht="15.75" x14ac:dyDescent="0.25">
      <c r="A2162" s="90"/>
      <c r="E2162" s="90"/>
      <c r="F2162" s="90"/>
    </row>
    <row r="2163" spans="1:6" s="85" customFormat="1" ht="15.75" x14ac:dyDescent="0.25">
      <c r="A2163" s="90"/>
      <c r="E2163" s="90"/>
      <c r="F2163" s="90"/>
    </row>
    <row r="2164" spans="1:6" s="85" customFormat="1" ht="15.75" x14ac:dyDescent="0.25">
      <c r="A2164" s="90"/>
      <c r="E2164" s="90"/>
      <c r="F2164" s="90"/>
    </row>
    <row r="2165" spans="1:6" s="85" customFormat="1" ht="15.75" x14ac:dyDescent="0.25">
      <c r="A2165" s="90"/>
      <c r="E2165" s="90"/>
      <c r="F2165" s="90"/>
    </row>
    <row r="2166" spans="1:6" s="85" customFormat="1" ht="15.75" x14ac:dyDescent="0.25">
      <c r="A2166" s="90"/>
      <c r="E2166" s="90"/>
      <c r="F2166" s="90"/>
    </row>
    <row r="2167" spans="1:6" s="85" customFormat="1" ht="15.75" x14ac:dyDescent="0.25">
      <c r="A2167" s="90"/>
      <c r="E2167" s="90"/>
      <c r="F2167" s="90"/>
    </row>
    <row r="2168" spans="1:6" s="85" customFormat="1" ht="15.75" x14ac:dyDescent="0.25">
      <c r="A2168" s="90"/>
      <c r="E2168" s="90"/>
      <c r="F2168" s="90"/>
    </row>
    <row r="2169" spans="1:6" s="85" customFormat="1" ht="15.75" x14ac:dyDescent="0.25">
      <c r="A2169" s="90"/>
      <c r="E2169" s="90"/>
      <c r="F2169" s="90"/>
    </row>
    <row r="2170" spans="1:6" s="85" customFormat="1" ht="15.75" x14ac:dyDescent="0.25">
      <c r="A2170" s="90"/>
      <c r="E2170" s="90"/>
      <c r="F2170" s="90"/>
    </row>
    <row r="2171" spans="1:6" s="85" customFormat="1" ht="15.75" x14ac:dyDescent="0.25">
      <c r="A2171" s="90"/>
      <c r="E2171" s="90"/>
      <c r="F2171" s="90"/>
    </row>
    <row r="2172" spans="1:6" s="85" customFormat="1" ht="15.75" x14ac:dyDescent="0.25">
      <c r="A2172" s="90"/>
      <c r="E2172" s="90"/>
      <c r="F2172" s="90"/>
    </row>
    <row r="2173" spans="1:6" s="85" customFormat="1" ht="15.75" x14ac:dyDescent="0.25">
      <c r="A2173" s="90"/>
      <c r="E2173" s="90"/>
      <c r="F2173" s="90"/>
    </row>
    <row r="2174" spans="1:6" s="85" customFormat="1" ht="15.75" x14ac:dyDescent="0.25">
      <c r="A2174" s="90"/>
      <c r="E2174" s="90"/>
      <c r="F2174" s="90"/>
    </row>
    <row r="2175" spans="1:6" s="85" customFormat="1" ht="15.75" x14ac:dyDescent="0.25">
      <c r="A2175" s="90"/>
      <c r="E2175" s="90"/>
      <c r="F2175" s="90"/>
    </row>
    <row r="2176" spans="1:6" s="85" customFormat="1" ht="15.75" x14ac:dyDescent="0.25">
      <c r="A2176" s="90"/>
      <c r="E2176" s="90"/>
      <c r="F2176" s="90"/>
    </row>
    <row r="2177" spans="1:6" s="85" customFormat="1" ht="15.75" x14ac:dyDescent="0.25">
      <c r="A2177" s="90"/>
      <c r="E2177" s="90"/>
      <c r="F2177" s="90"/>
    </row>
    <row r="2178" spans="1:6" s="85" customFormat="1" ht="15.75" x14ac:dyDescent="0.25">
      <c r="A2178" s="90"/>
      <c r="E2178" s="90"/>
      <c r="F2178" s="90"/>
    </row>
    <row r="2179" spans="1:6" s="85" customFormat="1" ht="15.75" x14ac:dyDescent="0.25">
      <c r="A2179" s="90"/>
      <c r="E2179" s="90"/>
      <c r="F2179" s="90"/>
    </row>
    <row r="2180" spans="1:6" s="85" customFormat="1" ht="15.75" x14ac:dyDescent="0.25">
      <c r="A2180" s="90"/>
      <c r="E2180" s="90"/>
      <c r="F2180" s="90"/>
    </row>
    <row r="2181" spans="1:6" s="85" customFormat="1" ht="15.75" x14ac:dyDescent="0.25">
      <c r="A2181" s="90"/>
      <c r="E2181" s="90"/>
      <c r="F2181" s="90"/>
    </row>
    <row r="2182" spans="1:6" s="85" customFormat="1" ht="15.75" x14ac:dyDescent="0.25">
      <c r="A2182" s="90"/>
      <c r="E2182" s="90"/>
      <c r="F2182" s="90"/>
    </row>
    <row r="2183" spans="1:6" s="85" customFormat="1" ht="15.75" x14ac:dyDescent="0.25">
      <c r="A2183" s="90"/>
      <c r="E2183" s="90"/>
      <c r="F2183" s="90"/>
    </row>
    <row r="2184" spans="1:6" s="85" customFormat="1" ht="15.75" x14ac:dyDescent="0.25">
      <c r="A2184" s="90"/>
      <c r="E2184" s="90"/>
      <c r="F2184" s="90"/>
    </row>
    <row r="2185" spans="1:6" s="85" customFormat="1" ht="15.75" x14ac:dyDescent="0.25">
      <c r="A2185" s="90"/>
      <c r="E2185" s="90"/>
      <c r="F2185" s="90"/>
    </row>
    <row r="2186" spans="1:6" s="85" customFormat="1" ht="15.75" x14ac:dyDescent="0.25">
      <c r="A2186" s="90"/>
      <c r="E2186" s="90"/>
      <c r="F2186" s="90"/>
    </row>
    <row r="2187" spans="1:6" s="85" customFormat="1" ht="15.75" x14ac:dyDescent="0.25">
      <c r="A2187" s="90"/>
      <c r="E2187" s="90"/>
      <c r="F2187" s="90"/>
    </row>
    <row r="2188" spans="1:6" s="85" customFormat="1" ht="15.75" x14ac:dyDescent="0.25">
      <c r="A2188" s="90"/>
      <c r="E2188" s="90"/>
      <c r="F2188" s="90"/>
    </row>
    <row r="2189" spans="1:6" s="85" customFormat="1" ht="15.75" x14ac:dyDescent="0.25">
      <c r="A2189" s="90"/>
      <c r="E2189" s="90"/>
      <c r="F2189" s="90"/>
    </row>
    <row r="2190" spans="1:6" s="85" customFormat="1" ht="15.75" x14ac:dyDescent="0.25">
      <c r="A2190" s="90"/>
      <c r="E2190" s="90"/>
      <c r="F2190" s="90"/>
    </row>
    <row r="2191" spans="1:6" s="85" customFormat="1" ht="15.75" x14ac:dyDescent="0.25">
      <c r="A2191" s="90"/>
      <c r="E2191" s="90"/>
      <c r="F2191" s="90"/>
    </row>
    <row r="2192" spans="1:6" s="85" customFormat="1" ht="15.75" x14ac:dyDescent="0.25">
      <c r="A2192" s="90"/>
      <c r="E2192" s="90"/>
      <c r="F2192" s="90"/>
    </row>
    <row r="2193" spans="1:6" s="85" customFormat="1" ht="15.75" x14ac:dyDescent="0.25">
      <c r="A2193" s="90"/>
      <c r="E2193" s="90"/>
      <c r="F2193" s="90"/>
    </row>
    <row r="2194" spans="1:6" s="85" customFormat="1" ht="15.75" x14ac:dyDescent="0.25">
      <c r="A2194" s="90"/>
      <c r="E2194" s="90"/>
      <c r="F2194" s="90"/>
    </row>
    <row r="2195" spans="1:6" s="85" customFormat="1" ht="15.75" x14ac:dyDescent="0.25">
      <c r="A2195" s="90"/>
      <c r="E2195" s="90"/>
      <c r="F2195" s="90"/>
    </row>
    <row r="2196" spans="1:6" s="85" customFormat="1" ht="15.75" x14ac:dyDescent="0.25">
      <c r="A2196" s="90"/>
      <c r="E2196" s="90"/>
      <c r="F2196" s="90"/>
    </row>
    <row r="2197" spans="1:6" s="85" customFormat="1" ht="15.75" x14ac:dyDescent="0.25">
      <c r="A2197" s="90"/>
      <c r="E2197" s="90"/>
      <c r="F2197" s="90"/>
    </row>
    <row r="2198" spans="1:6" s="85" customFormat="1" ht="15.75" x14ac:dyDescent="0.25">
      <c r="A2198" s="90"/>
      <c r="E2198" s="90"/>
      <c r="F2198" s="90"/>
    </row>
    <row r="2199" spans="1:6" s="85" customFormat="1" ht="15.75" x14ac:dyDescent="0.25">
      <c r="A2199" s="90"/>
      <c r="E2199" s="90"/>
      <c r="F2199" s="90"/>
    </row>
    <row r="2200" spans="1:6" s="85" customFormat="1" ht="15.75" x14ac:dyDescent="0.25">
      <c r="A2200" s="90"/>
      <c r="E2200" s="90"/>
      <c r="F2200" s="90"/>
    </row>
    <row r="2201" spans="1:6" s="85" customFormat="1" ht="15.75" x14ac:dyDescent="0.25">
      <c r="A2201" s="90"/>
      <c r="E2201" s="90"/>
      <c r="F2201" s="90"/>
    </row>
    <row r="2202" spans="1:6" s="85" customFormat="1" ht="15.75" x14ac:dyDescent="0.25">
      <c r="A2202" s="90"/>
      <c r="E2202" s="90"/>
      <c r="F2202" s="90"/>
    </row>
    <row r="2203" spans="1:6" s="85" customFormat="1" ht="15.75" x14ac:dyDescent="0.25">
      <c r="A2203" s="90"/>
      <c r="E2203" s="90"/>
      <c r="F2203" s="90"/>
    </row>
    <row r="2204" spans="1:6" s="85" customFormat="1" ht="15.75" x14ac:dyDescent="0.25">
      <c r="A2204" s="90"/>
      <c r="E2204" s="90"/>
      <c r="F2204" s="90"/>
    </row>
    <row r="2205" spans="1:6" s="85" customFormat="1" ht="15.75" x14ac:dyDescent="0.25">
      <c r="A2205" s="90"/>
      <c r="E2205" s="90"/>
      <c r="F2205" s="90"/>
    </row>
    <row r="2206" spans="1:6" s="85" customFormat="1" ht="15.75" x14ac:dyDescent="0.25">
      <c r="A2206" s="90"/>
      <c r="E2206" s="90"/>
      <c r="F2206" s="90"/>
    </row>
    <row r="2207" spans="1:6" s="85" customFormat="1" ht="15.75" x14ac:dyDescent="0.25">
      <c r="A2207" s="90"/>
      <c r="E2207" s="90"/>
      <c r="F2207" s="90"/>
    </row>
    <row r="2208" spans="1:6" s="85" customFormat="1" ht="15.75" x14ac:dyDescent="0.25">
      <c r="A2208" s="90"/>
      <c r="E2208" s="90"/>
      <c r="F2208" s="90"/>
    </row>
    <row r="2209" spans="1:6" s="85" customFormat="1" ht="15.75" x14ac:dyDescent="0.25">
      <c r="A2209" s="90"/>
      <c r="E2209" s="90"/>
      <c r="F2209" s="90"/>
    </row>
    <row r="2210" spans="1:6" s="85" customFormat="1" ht="15.75" x14ac:dyDescent="0.25">
      <c r="A2210" s="90"/>
      <c r="E2210" s="90"/>
      <c r="F2210" s="90"/>
    </row>
    <row r="2211" spans="1:6" s="85" customFormat="1" ht="15.75" x14ac:dyDescent="0.25">
      <c r="A2211" s="90"/>
      <c r="E2211" s="90"/>
      <c r="F2211" s="90"/>
    </row>
    <row r="2212" spans="1:6" s="85" customFormat="1" ht="15.75" x14ac:dyDescent="0.25">
      <c r="A2212" s="90"/>
      <c r="E2212" s="90"/>
      <c r="F2212" s="90"/>
    </row>
    <row r="2213" spans="1:6" s="85" customFormat="1" ht="15.75" x14ac:dyDescent="0.25">
      <c r="A2213" s="90"/>
      <c r="E2213" s="90"/>
      <c r="F2213" s="90"/>
    </row>
    <row r="2214" spans="1:6" s="85" customFormat="1" ht="15.75" x14ac:dyDescent="0.25">
      <c r="A2214" s="90"/>
      <c r="E2214" s="90"/>
      <c r="F2214" s="90"/>
    </row>
    <row r="2215" spans="1:6" s="85" customFormat="1" ht="15.75" x14ac:dyDescent="0.25">
      <c r="A2215" s="90"/>
      <c r="E2215" s="90"/>
      <c r="F2215" s="90"/>
    </row>
    <row r="2216" spans="1:6" s="85" customFormat="1" ht="15.75" x14ac:dyDescent="0.25">
      <c r="A2216" s="90"/>
      <c r="E2216" s="90"/>
      <c r="F2216" s="90"/>
    </row>
    <row r="2217" spans="1:6" s="85" customFormat="1" ht="15.75" x14ac:dyDescent="0.25">
      <c r="A2217" s="90"/>
      <c r="E2217" s="90"/>
      <c r="F2217" s="90"/>
    </row>
    <row r="2218" spans="1:6" s="85" customFormat="1" ht="15.75" x14ac:dyDescent="0.25">
      <c r="A2218" s="90"/>
      <c r="E2218" s="90"/>
      <c r="F2218" s="90"/>
    </row>
    <row r="2219" spans="1:6" s="85" customFormat="1" ht="15.75" x14ac:dyDescent="0.25">
      <c r="A2219" s="90"/>
      <c r="E2219" s="90"/>
      <c r="F2219" s="90"/>
    </row>
    <row r="2220" spans="1:6" s="85" customFormat="1" ht="15.75" x14ac:dyDescent="0.25">
      <c r="A2220" s="90"/>
      <c r="E2220" s="90"/>
      <c r="F2220" s="90"/>
    </row>
    <row r="2221" spans="1:6" s="85" customFormat="1" ht="15.75" x14ac:dyDescent="0.25">
      <c r="A2221" s="90"/>
      <c r="E2221" s="90"/>
      <c r="F2221" s="90"/>
    </row>
    <row r="2222" spans="1:6" s="85" customFormat="1" ht="15.75" x14ac:dyDescent="0.25">
      <c r="A2222" s="90"/>
      <c r="E2222" s="90"/>
      <c r="F2222" s="90"/>
    </row>
    <row r="2223" spans="1:6" s="85" customFormat="1" ht="15.75" x14ac:dyDescent="0.25">
      <c r="A2223" s="90"/>
      <c r="E2223" s="90"/>
      <c r="F2223" s="90"/>
    </row>
    <row r="2224" spans="1:6" s="85" customFormat="1" ht="15.75" x14ac:dyDescent="0.25">
      <c r="A2224" s="90"/>
      <c r="E2224" s="90"/>
      <c r="F2224" s="90"/>
    </row>
    <row r="2225" spans="1:6" s="85" customFormat="1" ht="15.75" x14ac:dyDescent="0.25">
      <c r="A2225" s="90"/>
      <c r="E2225" s="90"/>
      <c r="F2225" s="90"/>
    </row>
    <row r="2226" spans="1:6" s="85" customFormat="1" ht="15.75" x14ac:dyDescent="0.25">
      <c r="A2226" s="90"/>
      <c r="E2226" s="90"/>
      <c r="F2226" s="90"/>
    </row>
    <row r="2227" spans="1:6" s="85" customFormat="1" ht="15.75" x14ac:dyDescent="0.25">
      <c r="A2227" s="90"/>
      <c r="E2227" s="90"/>
      <c r="F2227" s="90"/>
    </row>
    <row r="2228" spans="1:6" s="85" customFormat="1" ht="15.75" x14ac:dyDescent="0.25">
      <c r="A2228" s="90"/>
      <c r="E2228" s="90"/>
      <c r="F2228" s="90"/>
    </row>
    <row r="2229" spans="1:6" s="85" customFormat="1" ht="15.75" x14ac:dyDescent="0.25">
      <c r="A2229" s="90"/>
      <c r="E2229" s="90"/>
      <c r="F2229" s="90"/>
    </row>
    <row r="2230" spans="1:6" s="85" customFormat="1" ht="15.75" x14ac:dyDescent="0.25">
      <c r="A2230" s="90"/>
      <c r="E2230" s="90"/>
      <c r="F2230" s="90"/>
    </row>
    <row r="2231" spans="1:6" s="85" customFormat="1" ht="15.75" x14ac:dyDescent="0.25">
      <c r="A2231" s="90"/>
      <c r="E2231" s="90"/>
      <c r="F2231" s="90"/>
    </row>
    <row r="2232" spans="1:6" s="85" customFormat="1" ht="15.75" x14ac:dyDescent="0.25">
      <c r="A2232" s="90"/>
      <c r="E2232" s="90"/>
      <c r="F2232" s="90"/>
    </row>
    <row r="2233" spans="1:6" s="85" customFormat="1" ht="15.75" x14ac:dyDescent="0.25">
      <c r="A2233" s="90"/>
      <c r="E2233" s="90"/>
      <c r="F2233" s="90"/>
    </row>
    <row r="2234" spans="1:6" s="85" customFormat="1" ht="15.75" x14ac:dyDescent="0.25">
      <c r="A2234" s="90"/>
      <c r="E2234" s="90"/>
      <c r="F2234" s="90"/>
    </row>
    <row r="2235" spans="1:6" s="85" customFormat="1" ht="15.75" x14ac:dyDescent="0.25">
      <c r="A2235" s="90"/>
      <c r="E2235" s="90"/>
      <c r="F2235" s="90"/>
    </row>
    <row r="2236" spans="1:6" s="85" customFormat="1" ht="15.75" x14ac:dyDescent="0.25">
      <c r="A2236" s="90"/>
      <c r="E2236" s="90"/>
      <c r="F2236" s="90"/>
    </row>
    <row r="2237" spans="1:6" s="85" customFormat="1" ht="15.75" x14ac:dyDescent="0.25">
      <c r="A2237" s="90"/>
      <c r="E2237" s="90"/>
      <c r="F2237" s="90"/>
    </row>
    <row r="2238" spans="1:6" s="85" customFormat="1" ht="15.75" x14ac:dyDescent="0.25">
      <c r="A2238" s="90"/>
      <c r="E2238" s="90"/>
      <c r="F2238" s="90"/>
    </row>
    <row r="2239" spans="1:6" s="85" customFormat="1" ht="15.75" x14ac:dyDescent="0.25">
      <c r="A2239" s="90"/>
      <c r="E2239" s="90"/>
      <c r="F2239" s="90"/>
    </row>
    <row r="2240" spans="1:6" s="85" customFormat="1" ht="15.75" x14ac:dyDescent="0.25">
      <c r="A2240" s="90"/>
      <c r="E2240" s="90"/>
      <c r="F2240" s="90"/>
    </row>
    <row r="2241" spans="1:6" s="85" customFormat="1" ht="15.75" x14ac:dyDescent="0.25">
      <c r="A2241" s="90"/>
      <c r="E2241" s="90"/>
      <c r="F2241" s="90"/>
    </row>
    <row r="2242" spans="1:6" s="85" customFormat="1" ht="15.75" x14ac:dyDescent="0.25">
      <c r="A2242" s="90"/>
      <c r="E2242" s="90"/>
      <c r="F2242" s="90"/>
    </row>
    <row r="2243" spans="1:6" s="85" customFormat="1" ht="15.75" x14ac:dyDescent="0.25">
      <c r="A2243" s="90"/>
      <c r="E2243" s="90"/>
      <c r="F2243" s="90"/>
    </row>
    <row r="2244" spans="1:6" s="85" customFormat="1" ht="15.75" x14ac:dyDescent="0.25">
      <c r="A2244" s="90"/>
      <c r="E2244" s="90"/>
      <c r="F2244" s="90"/>
    </row>
    <row r="2245" spans="1:6" s="85" customFormat="1" ht="15.75" x14ac:dyDescent="0.25">
      <c r="A2245" s="90"/>
      <c r="E2245" s="90"/>
      <c r="F2245" s="90"/>
    </row>
    <row r="2246" spans="1:6" s="85" customFormat="1" ht="15.75" x14ac:dyDescent="0.25">
      <c r="A2246" s="90"/>
      <c r="E2246" s="90"/>
      <c r="F2246" s="90"/>
    </row>
    <row r="2247" spans="1:6" s="85" customFormat="1" ht="15.75" x14ac:dyDescent="0.25">
      <c r="A2247" s="90"/>
      <c r="E2247" s="90"/>
      <c r="F2247" s="90"/>
    </row>
    <row r="2248" spans="1:6" s="85" customFormat="1" ht="15.75" x14ac:dyDescent="0.25">
      <c r="A2248" s="90"/>
      <c r="E2248" s="90"/>
      <c r="F2248" s="90"/>
    </row>
    <row r="2249" spans="1:6" s="85" customFormat="1" ht="15.75" x14ac:dyDescent="0.25">
      <c r="A2249" s="90"/>
      <c r="E2249" s="90"/>
      <c r="F2249" s="90"/>
    </row>
    <row r="2250" spans="1:6" s="85" customFormat="1" ht="15.75" x14ac:dyDescent="0.25">
      <c r="A2250" s="90"/>
      <c r="E2250" s="90"/>
      <c r="F2250" s="90"/>
    </row>
    <row r="2251" spans="1:6" s="85" customFormat="1" ht="15.75" x14ac:dyDescent="0.25">
      <c r="A2251" s="90"/>
      <c r="E2251" s="90"/>
      <c r="F2251" s="90"/>
    </row>
    <row r="2252" spans="1:6" s="85" customFormat="1" ht="15.75" x14ac:dyDescent="0.25">
      <c r="A2252" s="90"/>
      <c r="E2252" s="90"/>
      <c r="F2252" s="90"/>
    </row>
    <row r="2253" spans="1:6" s="85" customFormat="1" ht="15.75" x14ac:dyDescent="0.25">
      <c r="A2253" s="90"/>
      <c r="E2253" s="90"/>
      <c r="F2253" s="90"/>
    </row>
    <row r="2254" spans="1:6" s="85" customFormat="1" ht="15.75" x14ac:dyDescent="0.25">
      <c r="A2254" s="90"/>
      <c r="E2254" s="90"/>
      <c r="F2254" s="90"/>
    </row>
    <row r="2255" spans="1:6" s="85" customFormat="1" ht="15.75" x14ac:dyDescent="0.25">
      <c r="A2255" s="90"/>
      <c r="E2255" s="90"/>
      <c r="F2255" s="90"/>
    </row>
    <row r="2256" spans="1:6" s="85" customFormat="1" ht="15.75" x14ac:dyDescent="0.25">
      <c r="A2256" s="90"/>
      <c r="E2256" s="90"/>
      <c r="F2256" s="90"/>
    </row>
    <row r="2257" spans="1:6" s="85" customFormat="1" ht="15.75" x14ac:dyDescent="0.25">
      <c r="A2257" s="90"/>
      <c r="E2257" s="90"/>
      <c r="F2257" s="90"/>
    </row>
    <row r="2258" spans="1:6" s="85" customFormat="1" ht="15.75" x14ac:dyDescent="0.25">
      <c r="A2258" s="90"/>
      <c r="E2258" s="90"/>
      <c r="F2258" s="90"/>
    </row>
    <row r="2259" spans="1:6" s="85" customFormat="1" ht="15.75" x14ac:dyDescent="0.25">
      <c r="A2259" s="90"/>
      <c r="E2259" s="90"/>
      <c r="F2259" s="90"/>
    </row>
    <row r="2260" spans="1:6" s="85" customFormat="1" ht="15.75" x14ac:dyDescent="0.25">
      <c r="A2260" s="90"/>
      <c r="E2260" s="90"/>
      <c r="F2260" s="90"/>
    </row>
    <row r="2261" spans="1:6" s="85" customFormat="1" ht="15.75" x14ac:dyDescent="0.25">
      <c r="A2261" s="90"/>
      <c r="E2261" s="90"/>
      <c r="F2261" s="90"/>
    </row>
    <row r="2262" spans="1:6" s="85" customFormat="1" ht="15.75" x14ac:dyDescent="0.25">
      <c r="A2262" s="90"/>
      <c r="E2262" s="90"/>
      <c r="F2262" s="90"/>
    </row>
    <row r="2263" spans="1:6" s="85" customFormat="1" ht="15.75" x14ac:dyDescent="0.25">
      <c r="A2263" s="90"/>
      <c r="E2263" s="90"/>
      <c r="F2263" s="90"/>
    </row>
    <row r="2264" spans="1:6" s="85" customFormat="1" ht="15.75" x14ac:dyDescent="0.25">
      <c r="A2264" s="90"/>
      <c r="E2264" s="90"/>
      <c r="F2264" s="90"/>
    </row>
    <row r="2265" spans="1:6" s="85" customFormat="1" ht="15.75" x14ac:dyDescent="0.25">
      <c r="A2265" s="90"/>
      <c r="E2265" s="90"/>
      <c r="F2265" s="90"/>
    </row>
    <row r="2266" spans="1:6" s="85" customFormat="1" ht="15.75" x14ac:dyDescent="0.25">
      <c r="A2266" s="90"/>
      <c r="E2266" s="90"/>
      <c r="F2266" s="90"/>
    </row>
    <row r="2267" spans="1:6" s="85" customFormat="1" ht="15.75" x14ac:dyDescent="0.25">
      <c r="A2267" s="90"/>
      <c r="E2267" s="90"/>
      <c r="F2267" s="90"/>
    </row>
    <row r="2268" spans="1:6" s="85" customFormat="1" ht="15.75" x14ac:dyDescent="0.25">
      <c r="A2268" s="90"/>
      <c r="E2268" s="90"/>
      <c r="F2268" s="90"/>
    </row>
    <row r="2269" spans="1:6" s="85" customFormat="1" ht="15.75" x14ac:dyDescent="0.25">
      <c r="A2269" s="90"/>
      <c r="E2269" s="90"/>
      <c r="F2269" s="90"/>
    </row>
    <row r="2270" spans="1:6" s="85" customFormat="1" ht="15.75" x14ac:dyDescent="0.25">
      <c r="A2270" s="90"/>
      <c r="E2270" s="90"/>
      <c r="F2270" s="90"/>
    </row>
    <row r="2271" spans="1:6" s="85" customFormat="1" ht="15.75" x14ac:dyDescent="0.25">
      <c r="A2271" s="90"/>
      <c r="E2271" s="90"/>
      <c r="F2271" s="90"/>
    </row>
    <row r="2272" spans="1:6" s="85" customFormat="1" ht="15.75" x14ac:dyDescent="0.25">
      <c r="A2272" s="90"/>
      <c r="E2272" s="90"/>
      <c r="F2272" s="90"/>
    </row>
    <row r="2273" spans="1:6" s="85" customFormat="1" ht="15.75" x14ac:dyDescent="0.25">
      <c r="A2273" s="90"/>
      <c r="E2273" s="90"/>
      <c r="F2273" s="90"/>
    </row>
    <row r="2274" spans="1:6" s="85" customFormat="1" ht="15.75" x14ac:dyDescent="0.25">
      <c r="A2274" s="90"/>
      <c r="E2274" s="90"/>
      <c r="F2274" s="90"/>
    </row>
    <row r="2275" spans="1:6" s="85" customFormat="1" ht="15.75" x14ac:dyDescent="0.25">
      <c r="A2275" s="90"/>
      <c r="E2275" s="90"/>
      <c r="F2275" s="90"/>
    </row>
    <row r="2276" spans="1:6" s="85" customFormat="1" ht="15.75" x14ac:dyDescent="0.25">
      <c r="A2276" s="90"/>
      <c r="E2276" s="90"/>
      <c r="F2276" s="90"/>
    </row>
    <row r="2277" spans="1:6" s="85" customFormat="1" ht="15.75" x14ac:dyDescent="0.25">
      <c r="A2277" s="90"/>
      <c r="E2277" s="90"/>
      <c r="F2277" s="90"/>
    </row>
    <row r="2278" spans="1:6" s="85" customFormat="1" ht="15.75" x14ac:dyDescent="0.25">
      <c r="A2278" s="90"/>
      <c r="E2278" s="90"/>
      <c r="F2278" s="90"/>
    </row>
    <row r="2279" spans="1:6" s="85" customFormat="1" ht="15.75" x14ac:dyDescent="0.25">
      <c r="A2279" s="90"/>
      <c r="E2279" s="90"/>
      <c r="F2279" s="90"/>
    </row>
    <row r="2280" spans="1:6" s="85" customFormat="1" ht="15.75" x14ac:dyDescent="0.25">
      <c r="A2280" s="90"/>
      <c r="E2280" s="90"/>
      <c r="F2280" s="90"/>
    </row>
    <row r="2281" spans="1:6" s="85" customFormat="1" ht="15.75" x14ac:dyDescent="0.25">
      <c r="A2281" s="90"/>
      <c r="E2281" s="90"/>
      <c r="F2281" s="90"/>
    </row>
    <row r="2282" spans="1:6" s="85" customFormat="1" ht="15.75" x14ac:dyDescent="0.25">
      <c r="A2282" s="90"/>
      <c r="E2282" s="90"/>
      <c r="F2282" s="90"/>
    </row>
    <row r="2283" spans="1:6" s="85" customFormat="1" ht="15.75" x14ac:dyDescent="0.25">
      <c r="A2283" s="90"/>
      <c r="E2283" s="90"/>
      <c r="F2283" s="90"/>
    </row>
    <row r="2284" spans="1:6" s="85" customFormat="1" ht="15.75" x14ac:dyDescent="0.25">
      <c r="A2284" s="90"/>
      <c r="E2284" s="90"/>
      <c r="F2284" s="90"/>
    </row>
    <row r="2285" spans="1:6" s="85" customFormat="1" ht="15.75" x14ac:dyDescent="0.25">
      <c r="A2285" s="90"/>
      <c r="E2285" s="90"/>
      <c r="F2285" s="90"/>
    </row>
    <row r="2286" spans="1:6" s="85" customFormat="1" ht="15.75" x14ac:dyDescent="0.25">
      <c r="A2286" s="90"/>
      <c r="E2286" s="90"/>
      <c r="F2286" s="90"/>
    </row>
    <row r="2287" spans="1:6" s="85" customFormat="1" ht="15.75" x14ac:dyDescent="0.25">
      <c r="A2287" s="90"/>
      <c r="E2287" s="90"/>
      <c r="F2287" s="90"/>
    </row>
    <row r="2288" spans="1:6" s="85" customFormat="1" ht="15.75" x14ac:dyDescent="0.25">
      <c r="A2288" s="90"/>
      <c r="E2288" s="90"/>
      <c r="F2288" s="90"/>
    </row>
    <row r="2289" spans="1:6" s="85" customFormat="1" ht="15.75" x14ac:dyDescent="0.25">
      <c r="A2289" s="90"/>
      <c r="E2289" s="90"/>
      <c r="F2289" s="90"/>
    </row>
    <row r="2290" spans="1:6" s="85" customFormat="1" ht="15.75" x14ac:dyDescent="0.25">
      <c r="A2290" s="90"/>
      <c r="E2290" s="90"/>
      <c r="F2290" s="90"/>
    </row>
    <row r="2291" spans="1:6" s="85" customFormat="1" ht="15.75" x14ac:dyDescent="0.25">
      <c r="A2291" s="90"/>
      <c r="E2291" s="90"/>
      <c r="F2291" s="90"/>
    </row>
    <row r="2292" spans="1:6" s="85" customFormat="1" ht="15.75" x14ac:dyDescent="0.25">
      <c r="A2292" s="90"/>
      <c r="E2292" s="90"/>
      <c r="F2292" s="90"/>
    </row>
    <row r="2293" spans="1:6" s="85" customFormat="1" ht="15.75" x14ac:dyDescent="0.25">
      <c r="A2293" s="90"/>
      <c r="E2293" s="90"/>
      <c r="F2293" s="90"/>
    </row>
    <row r="2294" spans="1:6" s="85" customFormat="1" ht="15.75" x14ac:dyDescent="0.25">
      <c r="A2294" s="90"/>
      <c r="E2294" s="90"/>
      <c r="F2294" s="90"/>
    </row>
    <row r="2295" spans="1:6" s="85" customFormat="1" ht="15.75" x14ac:dyDescent="0.25">
      <c r="A2295" s="90"/>
      <c r="E2295" s="90"/>
      <c r="F2295" s="90"/>
    </row>
    <row r="2296" spans="1:6" s="85" customFormat="1" ht="15.75" x14ac:dyDescent="0.25">
      <c r="A2296" s="90"/>
      <c r="E2296" s="90"/>
      <c r="F2296" s="90"/>
    </row>
    <row r="2297" spans="1:6" s="85" customFormat="1" ht="15.75" x14ac:dyDescent="0.25">
      <c r="A2297" s="90"/>
      <c r="E2297" s="90"/>
      <c r="F2297" s="90"/>
    </row>
    <row r="2298" spans="1:6" s="85" customFormat="1" ht="15.75" x14ac:dyDescent="0.25">
      <c r="A2298" s="90"/>
      <c r="E2298" s="90"/>
      <c r="F2298" s="90"/>
    </row>
    <row r="2299" spans="1:6" s="85" customFormat="1" ht="15.75" x14ac:dyDescent="0.25">
      <c r="A2299" s="90"/>
      <c r="E2299" s="90"/>
      <c r="F2299" s="90"/>
    </row>
    <row r="2300" spans="1:6" s="85" customFormat="1" ht="15.75" x14ac:dyDescent="0.25">
      <c r="A2300" s="90"/>
      <c r="E2300" s="90"/>
      <c r="F2300" s="90"/>
    </row>
    <row r="2301" spans="1:6" s="85" customFormat="1" ht="15.75" x14ac:dyDescent="0.25">
      <c r="A2301" s="90"/>
      <c r="E2301" s="90"/>
      <c r="F2301" s="90"/>
    </row>
    <row r="2302" spans="1:6" s="85" customFormat="1" ht="15.75" x14ac:dyDescent="0.25">
      <c r="A2302" s="90"/>
      <c r="E2302" s="90"/>
      <c r="F2302" s="90"/>
    </row>
    <row r="2303" spans="1:6" s="85" customFormat="1" ht="15.75" x14ac:dyDescent="0.25">
      <c r="A2303" s="90"/>
      <c r="E2303" s="90"/>
      <c r="F2303" s="90"/>
    </row>
    <row r="2304" spans="1:6" s="85" customFormat="1" ht="15.75" x14ac:dyDescent="0.25">
      <c r="A2304" s="90"/>
      <c r="E2304" s="90"/>
      <c r="F2304" s="90"/>
    </row>
    <row r="2305" spans="1:6" s="85" customFormat="1" ht="15.75" x14ac:dyDescent="0.25">
      <c r="A2305" s="90"/>
      <c r="E2305" s="90"/>
      <c r="F2305" s="90"/>
    </row>
    <row r="2306" spans="1:6" s="85" customFormat="1" ht="15.75" x14ac:dyDescent="0.25">
      <c r="A2306" s="90"/>
      <c r="E2306" s="90"/>
      <c r="F2306" s="90"/>
    </row>
    <row r="2307" spans="1:6" s="85" customFormat="1" ht="15.75" x14ac:dyDescent="0.25">
      <c r="A2307" s="90"/>
      <c r="E2307" s="90"/>
      <c r="F2307" s="90"/>
    </row>
    <row r="2308" spans="1:6" s="85" customFormat="1" ht="15.75" x14ac:dyDescent="0.25">
      <c r="A2308" s="90"/>
      <c r="E2308" s="90"/>
      <c r="F2308" s="90"/>
    </row>
    <row r="2309" spans="1:6" s="85" customFormat="1" ht="15.75" x14ac:dyDescent="0.25">
      <c r="A2309" s="90"/>
      <c r="E2309" s="90"/>
      <c r="F2309" s="90"/>
    </row>
    <row r="2310" spans="1:6" s="85" customFormat="1" ht="15.75" x14ac:dyDescent="0.25">
      <c r="A2310" s="90"/>
      <c r="E2310" s="90"/>
      <c r="F2310" s="90"/>
    </row>
    <row r="2311" spans="1:6" s="85" customFormat="1" ht="15.75" x14ac:dyDescent="0.25">
      <c r="A2311" s="90"/>
      <c r="E2311" s="90"/>
      <c r="F2311" s="90"/>
    </row>
    <row r="2312" spans="1:6" s="85" customFormat="1" ht="15.75" x14ac:dyDescent="0.25">
      <c r="A2312" s="90"/>
      <c r="E2312" s="90"/>
      <c r="F2312" s="90"/>
    </row>
    <row r="2313" spans="1:6" s="85" customFormat="1" ht="15.75" x14ac:dyDescent="0.25">
      <c r="A2313" s="90"/>
      <c r="E2313" s="90"/>
      <c r="F2313" s="90"/>
    </row>
    <row r="2314" spans="1:6" s="85" customFormat="1" ht="15.75" x14ac:dyDescent="0.25">
      <c r="A2314" s="90"/>
      <c r="E2314" s="90"/>
      <c r="F2314" s="90"/>
    </row>
    <row r="2315" spans="1:6" s="85" customFormat="1" ht="15.75" x14ac:dyDescent="0.25">
      <c r="A2315" s="90"/>
      <c r="E2315" s="90"/>
      <c r="F2315" s="90"/>
    </row>
    <row r="2316" spans="1:6" s="85" customFormat="1" ht="15.75" x14ac:dyDescent="0.25">
      <c r="A2316" s="90"/>
      <c r="E2316" s="90"/>
      <c r="F2316" s="90"/>
    </row>
    <row r="2317" spans="1:6" s="85" customFormat="1" ht="15.75" x14ac:dyDescent="0.25">
      <c r="A2317" s="90"/>
      <c r="E2317" s="90"/>
      <c r="F2317" s="90"/>
    </row>
    <row r="2318" spans="1:6" s="85" customFormat="1" ht="15.75" x14ac:dyDescent="0.25">
      <c r="A2318" s="90"/>
      <c r="E2318" s="90"/>
      <c r="F2318" s="90"/>
    </row>
    <row r="2319" spans="1:6" s="85" customFormat="1" ht="15.75" x14ac:dyDescent="0.25">
      <c r="A2319" s="90"/>
      <c r="E2319" s="90"/>
      <c r="F2319" s="90"/>
    </row>
    <row r="2320" spans="1:6" s="85" customFormat="1" ht="15.75" x14ac:dyDescent="0.25">
      <c r="A2320" s="90"/>
      <c r="E2320" s="90"/>
      <c r="F2320" s="90"/>
    </row>
    <row r="2321" spans="1:6" s="85" customFormat="1" ht="15.75" x14ac:dyDescent="0.25">
      <c r="A2321" s="90"/>
      <c r="E2321" s="90"/>
      <c r="F2321" s="90"/>
    </row>
    <row r="2322" spans="1:6" s="85" customFormat="1" ht="15.75" x14ac:dyDescent="0.25">
      <c r="A2322" s="90"/>
      <c r="E2322" s="90"/>
      <c r="F2322" s="90"/>
    </row>
    <row r="2323" spans="1:6" s="85" customFormat="1" ht="15.75" x14ac:dyDescent="0.25">
      <c r="A2323" s="90"/>
      <c r="E2323" s="90"/>
      <c r="F2323" s="90"/>
    </row>
    <row r="2324" spans="1:6" s="85" customFormat="1" ht="15.75" x14ac:dyDescent="0.25">
      <c r="A2324" s="90"/>
      <c r="E2324" s="90"/>
      <c r="F2324" s="90"/>
    </row>
    <row r="2325" spans="1:6" s="85" customFormat="1" ht="15.75" x14ac:dyDescent="0.25">
      <c r="A2325" s="90"/>
      <c r="E2325" s="90"/>
      <c r="F2325" s="90"/>
    </row>
    <row r="2326" spans="1:6" s="85" customFormat="1" ht="15.75" x14ac:dyDescent="0.25">
      <c r="A2326" s="90"/>
      <c r="E2326" s="90"/>
      <c r="F2326" s="90"/>
    </row>
    <row r="2327" spans="1:6" s="85" customFormat="1" ht="15.75" x14ac:dyDescent="0.25">
      <c r="A2327" s="90"/>
      <c r="E2327" s="90"/>
      <c r="F2327" s="90"/>
    </row>
    <row r="2328" spans="1:6" s="85" customFormat="1" ht="15.75" x14ac:dyDescent="0.25">
      <c r="A2328" s="90"/>
      <c r="E2328" s="90"/>
      <c r="F2328" s="90"/>
    </row>
    <row r="2329" spans="1:6" s="85" customFormat="1" ht="15.75" x14ac:dyDescent="0.25">
      <c r="A2329" s="90"/>
      <c r="E2329" s="90"/>
      <c r="F2329" s="90"/>
    </row>
    <row r="2330" spans="1:6" s="85" customFormat="1" ht="15.75" x14ac:dyDescent="0.25">
      <c r="A2330" s="90"/>
      <c r="E2330" s="90"/>
      <c r="F2330" s="90"/>
    </row>
    <row r="2331" spans="1:6" s="85" customFormat="1" ht="15.75" x14ac:dyDescent="0.25">
      <c r="A2331" s="90"/>
      <c r="E2331" s="90"/>
      <c r="F2331" s="90"/>
    </row>
    <row r="2332" spans="1:6" s="85" customFormat="1" ht="15.75" x14ac:dyDescent="0.25">
      <c r="A2332" s="90"/>
      <c r="E2332" s="90"/>
      <c r="F2332" s="90"/>
    </row>
    <row r="2333" spans="1:6" s="85" customFormat="1" ht="15.75" x14ac:dyDescent="0.25">
      <c r="A2333" s="90"/>
      <c r="E2333" s="90"/>
      <c r="F2333" s="90"/>
    </row>
    <row r="2334" spans="1:6" s="85" customFormat="1" ht="15.75" x14ac:dyDescent="0.25">
      <c r="A2334" s="90"/>
      <c r="E2334" s="90"/>
      <c r="F2334" s="90"/>
    </row>
    <row r="2335" spans="1:6" s="85" customFormat="1" ht="15.75" x14ac:dyDescent="0.25">
      <c r="A2335" s="90"/>
      <c r="E2335" s="90"/>
      <c r="F2335" s="90"/>
    </row>
    <row r="2336" spans="1:6" s="85" customFormat="1" ht="15.75" x14ac:dyDescent="0.25">
      <c r="A2336" s="90"/>
      <c r="E2336" s="90"/>
      <c r="F2336" s="90"/>
    </row>
    <row r="2337" spans="1:6" s="85" customFormat="1" ht="15.75" x14ac:dyDescent="0.25">
      <c r="A2337" s="90"/>
      <c r="E2337" s="90"/>
      <c r="F2337" s="90"/>
    </row>
    <row r="2338" spans="1:6" s="85" customFormat="1" ht="15.75" x14ac:dyDescent="0.25">
      <c r="A2338" s="90"/>
      <c r="E2338" s="90"/>
      <c r="F2338" s="90"/>
    </row>
    <row r="2339" spans="1:6" s="85" customFormat="1" ht="15.75" x14ac:dyDescent="0.25">
      <c r="A2339" s="90"/>
      <c r="E2339" s="90"/>
      <c r="F2339" s="90"/>
    </row>
    <row r="2340" spans="1:6" s="85" customFormat="1" ht="15.75" x14ac:dyDescent="0.25">
      <c r="A2340" s="90"/>
      <c r="E2340" s="90"/>
      <c r="F2340" s="90"/>
    </row>
    <row r="2341" spans="1:6" s="85" customFormat="1" ht="15.75" x14ac:dyDescent="0.25">
      <c r="A2341" s="90"/>
      <c r="E2341" s="90"/>
      <c r="F2341" s="90"/>
    </row>
    <row r="2342" spans="1:6" s="85" customFormat="1" ht="15.75" x14ac:dyDescent="0.25">
      <c r="A2342" s="90"/>
      <c r="E2342" s="90"/>
      <c r="F2342" s="90"/>
    </row>
    <row r="2343" spans="1:6" s="85" customFormat="1" ht="15.75" x14ac:dyDescent="0.25">
      <c r="A2343" s="90"/>
      <c r="E2343" s="90"/>
      <c r="F2343" s="90"/>
    </row>
    <row r="2344" spans="1:6" s="85" customFormat="1" ht="15.75" x14ac:dyDescent="0.25">
      <c r="A2344" s="90"/>
      <c r="E2344" s="90"/>
      <c r="F2344" s="90"/>
    </row>
    <row r="2345" spans="1:6" s="85" customFormat="1" ht="15.75" x14ac:dyDescent="0.25">
      <c r="A2345" s="90"/>
      <c r="E2345" s="90"/>
      <c r="F2345" s="90"/>
    </row>
    <row r="2346" spans="1:6" s="85" customFormat="1" ht="15.75" x14ac:dyDescent="0.25">
      <c r="A2346" s="90"/>
      <c r="E2346" s="90"/>
      <c r="F2346" s="90"/>
    </row>
    <row r="2347" spans="1:6" s="85" customFormat="1" ht="15.75" x14ac:dyDescent="0.25">
      <c r="A2347" s="90"/>
      <c r="E2347" s="90"/>
      <c r="F2347" s="90"/>
    </row>
    <row r="2348" spans="1:6" s="85" customFormat="1" ht="15.75" x14ac:dyDescent="0.25">
      <c r="A2348" s="90"/>
      <c r="E2348" s="90"/>
      <c r="F2348" s="90"/>
    </row>
    <row r="2349" spans="1:6" s="85" customFormat="1" ht="15.75" x14ac:dyDescent="0.25">
      <c r="A2349" s="90"/>
      <c r="E2349" s="90"/>
      <c r="F2349" s="90"/>
    </row>
    <row r="2350" spans="1:6" s="85" customFormat="1" ht="15.75" x14ac:dyDescent="0.25">
      <c r="A2350" s="90"/>
      <c r="E2350" s="90"/>
      <c r="F2350" s="90"/>
    </row>
    <row r="2351" spans="1:6" s="85" customFormat="1" ht="15.75" x14ac:dyDescent="0.25">
      <c r="A2351" s="90"/>
      <c r="E2351" s="90"/>
      <c r="F2351" s="90"/>
    </row>
    <row r="2352" spans="1:6" s="85" customFormat="1" ht="15.75" x14ac:dyDescent="0.25">
      <c r="A2352" s="90"/>
      <c r="E2352" s="90"/>
      <c r="F2352" s="90"/>
    </row>
    <row r="2353" spans="1:6" s="85" customFormat="1" ht="15.75" x14ac:dyDescent="0.25">
      <c r="A2353" s="90"/>
      <c r="E2353" s="90"/>
      <c r="F2353" s="90"/>
    </row>
    <row r="2354" spans="1:6" s="85" customFormat="1" ht="15.75" x14ac:dyDescent="0.25">
      <c r="A2354" s="90"/>
      <c r="E2354" s="90"/>
      <c r="F2354" s="90"/>
    </row>
    <row r="2355" spans="1:6" s="85" customFormat="1" ht="15.75" x14ac:dyDescent="0.25">
      <c r="A2355" s="90"/>
      <c r="E2355" s="90"/>
      <c r="F2355" s="90"/>
    </row>
    <row r="2356" spans="1:6" s="85" customFormat="1" ht="15.75" x14ac:dyDescent="0.25">
      <c r="A2356" s="90"/>
      <c r="E2356" s="90"/>
      <c r="F2356" s="90"/>
    </row>
    <row r="2357" spans="1:6" s="85" customFormat="1" ht="15.75" x14ac:dyDescent="0.25">
      <c r="A2357" s="90"/>
      <c r="E2357" s="90"/>
      <c r="F2357" s="90"/>
    </row>
    <row r="2358" spans="1:6" s="85" customFormat="1" ht="15.75" x14ac:dyDescent="0.25">
      <c r="A2358" s="90"/>
      <c r="E2358" s="90"/>
      <c r="F2358" s="90"/>
    </row>
    <row r="2359" spans="1:6" s="85" customFormat="1" ht="15.75" x14ac:dyDescent="0.25">
      <c r="A2359" s="90"/>
      <c r="E2359" s="90"/>
      <c r="F2359" s="90"/>
    </row>
    <row r="2360" spans="1:6" s="85" customFormat="1" ht="15.75" x14ac:dyDescent="0.25">
      <c r="A2360" s="90"/>
      <c r="E2360" s="90"/>
      <c r="F2360" s="90"/>
    </row>
    <row r="2361" spans="1:6" s="85" customFormat="1" ht="15.75" x14ac:dyDescent="0.25">
      <c r="A2361" s="90"/>
      <c r="E2361" s="90"/>
      <c r="F2361" s="90"/>
    </row>
    <row r="2362" spans="1:6" s="85" customFormat="1" ht="15.75" x14ac:dyDescent="0.25">
      <c r="A2362" s="90"/>
      <c r="E2362" s="90"/>
      <c r="F2362" s="90"/>
    </row>
    <row r="2363" spans="1:6" s="85" customFormat="1" ht="15.75" x14ac:dyDescent="0.25">
      <c r="A2363" s="90"/>
      <c r="E2363" s="90"/>
      <c r="F2363" s="90"/>
    </row>
    <row r="2364" spans="1:6" s="85" customFormat="1" ht="15.75" x14ac:dyDescent="0.25">
      <c r="A2364" s="90"/>
      <c r="E2364" s="90"/>
      <c r="F2364" s="90"/>
    </row>
    <row r="2365" spans="1:6" s="85" customFormat="1" ht="15.75" x14ac:dyDescent="0.25">
      <c r="A2365" s="90"/>
      <c r="E2365" s="90"/>
      <c r="F2365" s="90"/>
    </row>
    <row r="2366" spans="1:6" s="85" customFormat="1" ht="15.75" x14ac:dyDescent="0.25">
      <c r="A2366" s="90"/>
      <c r="E2366" s="90"/>
      <c r="F2366" s="90"/>
    </row>
    <row r="2367" spans="1:6" s="85" customFormat="1" ht="15.75" x14ac:dyDescent="0.25">
      <c r="A2367" s="90"/>
      <c r="E2367" s="90"/>
      <c r="F2367" s="90"/>
    </row>
    <row r="2368" spans="1:6" s="85" customFormat="1" ht="15.75" x14ac:dyDescent="0.25">
      <c r="A2368" s="90"/>
      <c r="E2368" s="90"/>
      <c r="F2368" s="90"/>
    </row>
    <row r="2369" spans="1:6" s="85" customFormat="1" ht="15.75" x14ac:dyDescent="0.25">
      <c r="A2369" s="90"/>
      <c r="E2369" s="90"/>
      <c r="F2369" s="90"/>
    </row>
    <row r="2370" spans="1:6" s="85" customFormat="1" ht="15.75" x14ac:dyDescent="0.25">
      <c r="A2370" s="90"/>
      <c r="E2370" s="90"/>
      <c r="F2370" s="90"/>
    </row>
    <row r="2371" spans="1:6" s="85" customFormat="1" ht="15.75" x14ac:dyDescent="0.25">
      <c r="A2371" s="90"/>
      <c r="E2371" s="90"/>
      <c r="F2371" s="90"/>
    </row>
    <row r="2372" spans="1:6" s="85" customFormat="1" ht="15.75" x14ac:dyDescent="0.25">
      <c r="A2372" s="90"/>
      <c r="E2372" s="90"/>
      <c r="F2372" s="90"/>
    </row>
    <row r="2373" spans="1:6" s="85" customFormat="1" ht="15.75" x14ac:dyDescent="0.25">
      <c r="A2373" s="90"/>
      <c r="E2373" s="90"/>
      <c r="F2373" s="90"/>
    </row>
    <row r="2374" spans="1:6" s="85" customFormat="1" ht="15.75" x14ac:dyDescent="0.25">
      <c r="A2374" s="90"/>
      <c r="E2374" s="90"/>
      <c r="F2374" s="90"/>
    </row>
    <row r="2375" spans="1:6" s="85" customFormat="1" ht="15.75" x14ac:dyDescent="0.25">
      <c r="A2375" s="90"/>
      <c r="E2375" s="90"/>
      <c r="F2375" s="90"/>
    </row>
    <row r="2376" spans="1:6" s="85" customFormat="1" ht="15.75" x14ac:dyDescent="0.25">
      <c r="A2376" s="90"/>
      <c r="E2376" s="90"/>
      <c r="F2376" s="90"/>
    </row>
    <row r="2377" spans="1:6" s="85" customFormat="1" ht="15.75" x14ac:dyDescent="0.25">
      <c r="A2377" s="90"/>
      <c r="E2377" s="90"/>
      <c r="F2377" s="90"/>
    </row>
    <row r="2378" spans="1:6" s="85" customFormat="1" ht="15.75" x14ac:dyDescent="0.25">
      <c r="A2378" s="90"/>
      <c r="E2378" s="90"/>
      <c r="F2378" s="90"/>
    </row>
    <row r="2379" spans="1:6" s="85" customFormat="1" ht="15.75" x14ac:dyDescent="0.25">
      <c r="A2379" s="90"/>
      <c r="E2379" s="90"/>
      <c r="F2379" s="90"/>
    </row>
    <row r="2380" spans="1:6" s="85" customFormat="1" ht="15.75" x14ac:dyDescent="0.25">
      <c r="A2380" s="90"/>
      <c r="E2380" s="90"/>
      <c r="F2380" s="90"/>
    </row>
    <row r="2381" spans="1:6" s="85" customFormat="1" ht="15.75" x14ac:dyDescent="0.25">
      <c r="A2381" s="90"/>
      <c r="E2381" s="90"/>
      <c r="F2381" s="90"/>
    </row>
    <row r="2382" spans="1:6" s="85" customFormat="1" ht="15.75" x14ac:dyDescent="0.25">
      <c r="A2382" s="90"/>
      <c r="E2382" s="90"/>
      <c r="F2382" s="90"/>
    </row>
    <row r="2383" spans="1:6" s="85" customFormat="1" ht="15.75" x14ac:dyDescent="0.25">
      <c r="A2383" s="90"/>
      <c r="E2383" s="90"/>
      <c r="F2383" s="90"/>
    </row>
    <row r="2384" spans="1:6" s="85" customFormat="1" ht="15.75" x14ac:dyDescent="0.25">
      <c r="A2384" s="90"/>
      <c r="E2384" s="90"/>
      <c r="F2384" s="90"/>
    </row>
    <row r="2385" spans="1:6" s="85" customFormat="1" ht="15.75" x14ac:dyDescent="0.25">
      <c r="A2385" s="90"/>
      <c r="E2385" s="90"/>
      <c r="F2385" s="90"/>
    </row>
    <row r="2386" spans="1:6" s="85" customFormat="1" ht="15.75" x14ac:dyDescent="0.25">
      <c r="A2386" s="90"/>
      <c r="E2386" s="90"/>
      <c r="F2386" s="90"/>
    </row>
    <row r="2387" spans="1:6" s="85" customFormat="1" ht="15.75" x14ac:dyDescent="0.25">
      <c r="A2387" s="90"/>
      <c r="E2387" s="90"/>
      <c r="F2387" s="90"/>
    </row>
    <row r="2388" spans="1:6" s="85" customFormat="1" ht="15.75" x14ac:dyDescent="0.25">
      <c r="A2388" s="90"/>
      <c r="E2388" s="90"/>
      <c r="F2388" s="90"/>
    </row>
    <row r="2389" spans="1:6" s="85" customFormat="1" ht="15.75" x14ac:dyDescent="0.25">
      <c r="A2389" s="90"/>
      <c r="E2389" s="90"/>
      <c r="F2389" s="90"/>
    </row>
    <row r="2390" spans="1:6" s="85" customFormat="1" ht="15.75" x14ac:dyDescent="0.25">
      <c r="A2390" s="90"/>
      <c r="E2390" s="90"/>
      <c r="F2390" s="90"/>
    </row>
    <row r="2391" spans="1:6" s="85" customFormat="1" ht="15.75" x14ac:dyDescent="0.25">
      <c r="A2391" s="90"/>
      <c r="E2391" s="90"/>
      <c r="F2391" s="90"/>
    </row>
    <row r="2392" spans="1:6" s="85" customFormat="1" ht="15.75" x14ac:dyDescent="0.25">
      <c r="A2392" s="90"/>
      <c r="E2392" s="90"/>
      <c r="F2392" s="90"/>
    </row>
    <row r="2393" spans="1:6" s="85" customFormat="1" ht="15.75" x14ac:dyDescent="0.25">
      <c r="A2393" s="90"/>
      <c r="E2393" s="90"/>
      <c r="F2393" s="90"/>
    </row>
    <row r="2394" spans="1:6" s="85" customFormat="1" ht="15.75" x14ac:dyDescent="0.25">
      <c r="A2394" s="90"/>
      <c r="E2394" s="90"/>
      <c r="F2394" s="90"/>
    </row>
    <row r="2395" spans="1:6" s="85" customFormat="1" ht="15.75" x14ac:dyDescent="0.25">
      <c r="A2395" s="90"/>
      <c r="E2395" s="90"/>
      <c r="F2395" s="90"/>
    </row>
    <row r="2396" spans="1:6" s="85" customFormat="1" ht="15.75" x14ac:dyDescent="0.25">
      <c r="A2396" s="90"/>
      <c r="E2396" s="90"/>
      <c r="F2396" s="90"/>
    </row>
    <row r="2397" spans="1:6" s="85" customFormat="1" ht="15.75" x14ac:dyDescent="0.25">
      <c r="A2397" s="90"/>
      <c r="E2397" s="90"/>
      <c r="F2397" s="90"/>
    </row>
    <row r="2398" spans="1:6" s="85" customFormat="1" ht="15.75" x14ac:dyDescent="0.25">
      <c r="A2398" s="90"/>
      <c r="E2398" s="90"/>
      <c r="F2398" s="90"/>
    </row>
    <row r="2399" spans="1:6" s="85" customFormat="1" ht="15.75" x14ac:dyDescent="0.25">
      <c r="A2399" s="90"/>
      <c r="E2399" s="90"/>
      <c r="F2399" s="90"/>
    </row>
    <row r="2400" spans="1:6" s="85" customFormat="1" ht="15.75" x14ac:dyDescent="0.25">
      <c r="A2400" s="90"/>
      <c r="E2400" s="90"/>
      <c r="F2400" s="90"/>
    </row>
    <row r="2401" spans="1:6" s="85" customFormat="1" ht="15.75" x14ac:dyDescent="0.25">
      <c r="A2401" s="90"/>
      <c r="E2401" s="90"/>
      <c r="F2401" s="90"/>
    </row>
    <row r="2402" spans="1:6" s="85" customFormat="1" ht="15.75" x14ac:dyDescent="0.25">
      <c r="A2402" s="90"/>
      <c r="E2402" s="90"/>
      <c r="F2402" s="90"/>
    </row>
    <row r="2403" spans="1:6" s="85" customFormat="1" ht="15.75" x14ac:dyDescent="0.25">
      <c r="A2403" s="90"/>
      <c r="E2403" s="90"/>
      <c r="F2403" s="90"/>
    </row>
    <row r="2404" spans="1:6" s="85" customFormat="1" ht="15.75" x14ac:dyDescent="0.25">
      <c r="A2404" s="90"/>
      <c r="E2404" s="90"/>
      <c r="F2404" s="90"/>
    </row>
    <row r="2405" spans="1:6" s="85" customFormat="1" ht="15.75" x14ac:dyDescent="0.25">
      <c r="A2405" s="90"/>
      <c r="E2405" s="90"/>
      <c r="F2405" s="90"/>
    </row>
    <row r="2406" spans="1:6" s="85" customFormat="1" ht="15.75" x14ac:dyDescent="0.25">
      <c r="A2406" s="90"/>
      <c r="E2406" s="90"/>
      <c r="F2406" s="90"/>
    </row>
    <row r="2407" spans="1:6" s="85" customFormat="1" ht="15.75" x14ac:dyDescent="0.25">
      <c r="A2407" s="90"/>
      <c r="E2407" s="90"/>
      <c r="F2407" s="90"/>
    </row>
    <row r="2408" spans="1:6" s="85" customFormat="1" ht="15.75" x14ac:dyDescent="0.25">
      <c r="A2408" s="90"/>
      <c r="E2408" s="90"/>
      <c r="F2408" s="90"/>
    </row>
    <row r="2409" spans="1:6" s="85" customFormat="1" ht="15.75" x14ac:dyDescent="0.25">
      <c r="A2409" s="90"/>
      <c r="E2409" s="90"/>
      <c r="F2409" s="90"/>
    </row>
    <row r="2410" spans="1:6" s="85" customFormat="1" ht="15.75" x14ac:dyDescent="0.25">
      <c r="A2410" s="90"/>
      <c r="E2410" s="90"/>
      <c r="F2410" s="90"/>
    </row>
    <row r="2411" spans="1:6" s="85" customFormat="1" ht="15.75" x14ac:dyDescent="0.25">
      <c r="A2411" s="90"/>
      <c r="E2411" s="90"/>
      <c r="F2411" s="90"/>
    </row>
    <row r="2412" spans="1:6" s="85" customFormat="1" ht="15.75" x14ac:dyDescent="0.25">
      <c r="A2412" s="90"/>
      <c r="E2412" s="90"/>
      <c r="F2412" s="90"/>
    </row>
    <row r="2413" spans="1:6" s="85" customFormat="1" ht="15.75" x14ac:dyDescent="0.25">
      <c r="A2413" s="90"/>
      <c r="E2413" s="90"/>
      <c r="F2413" s="90"/>
    </row>
    <row r="2414" spans="1:6" s="85" customFormat="1" ht="15.75" x14ac:dyDescent="0.25">
      <c r="A2414" s="90"/>
      <c r="E2414" s="90"/>
      <c r="F2414" s="90"/>
    </row>
    <row r="2415" spans="1:6" s="85" customFormat="1" ht="15.75" x14ac:dyDescent="0.25">
      <c r="A2415" s="90"/>
      <c r="E2415" s="90"/>
      <c r="F2415" s="90"/>
    </row>
    <row r="2416" spans="1:6" s="85" customFormat="1" ht="15.75" x14ac:dyDescent="0.25">
      <c r="A2416" s="90"/>
      <c r="E2416" s="90"/>
      <c r="F2416" s="90"/>
    </row>
    <row r="2417" spans="1:7" s="85" customFormat="1" ht="15.75" x14ac:dyDescent="0.25">
      <c r="A2417" s="90"/>
      <c r="E2417" s="90"/>
      <c r="F2417" s="90"/>
    </row>
    <row r="2418" spans="1:7" s="85" customFormat="1" ht="15.75" x14ac:dyDescent="0.25">
      <c r="A2418" s="90"/>
      <c r="E2418" s="90"/>
      <c r="F2418" s="90"/>
    </row>
    <row r="2419" spans="1:7" s="85" customFormat="1" ht="15.75" x14ac:dyDescent="0.25">
      <c r="A2419" s="90"/>
      <c r="E2419" s="90"/>
      <c r="F2419" s="90"/>
    </row>
    <row r="2420" spans="1:7" s="85" customFormat="1" ht="15.75" x14ac:dyDescent="0.25">
      <c r="A2420" s="90"/>
      <c r="E2420" s="90"/>
      <c r="F2420" s="90"/>
    </row>
    <row r="2421" spans="1:7" s="85" customFormat="1" ht="15.75" x14ac:dyDescent="0.25">
      <c r="A2421" s="90"/>
      <c r="E2421" s="90"/>
      <c r="F2421" s="90"/>
    </row>
    <row r="2422" spans="1:7" s="85" customFormat="1" ht="15.75" x14ac:dyDescent="0.25">
      <c r="A2422" s="90"/>
      <c r="E2422" s="90"/>
      <c r="F2422" s="90"/>
    </row>
    <row r="2423" spans="1:7" s="85" customFormat="1" ht="15.75" x14ac:dyDescent="0.25">
      <c r="A2423" s="90"/>
      <c r="E2423" s="90"/>
      <c r="F2423" s="90"/>
    </row>
    <row r="2424" spans="1:7" s="85" customFormat="1" ht="15.75" x14ac:dyDescent="0.25">
      <c r="A2424" s="90"/>
      <c r="E2424" s="90"/>
      <c r="F2424" s="90"/>
    </row>
    <row r="2425" spans="1:7" s="85" customFormat="1" ht="15.75" x14ac:dyDescent="0.25">
      <c r="A2425" s="90"/>
      <c r="E2425" s="90"/>
      <c r="F2425" s="90"/>
    </row>
    <row r="2426" spans="1:7" s="85" customFormat="1" ht="15.75" x14ac:dyDescent="0.25">
      <c r="A2426" s="90"/>
      <c r="E2426" s="90"/>
      <c r="F2426" s="90"/>
    </row>
    <row r="2427" spans="1:7" s="85" customFormat="1" ht="15.75" x14ac:dyDescent="0.25">
      <c r="A2427" s="90"/>
      <c r="E2427" s="90"/>
      <c r="F2427" s="90"/>
    </row>
    <row r="2428" spans="1:7" s="85" customFormat="1" ht="15.75" x14ac:dyDescent="0.25">
      <c r="A2428" s="90"/>
      <c r="E2428" s="90"/>
      <c r="F2428" s="90"/>
    </row>
    <row r="2429" spans="1:7" s="85" customFormat="1" ht="15.75" x14ac:dyDescent="0.25">
      <c r="A2429" s="90"/>
      <c r="E2429" s="90"/>
      <c r="F2429" s="90"/>
    </row>
    <row r="2430" spans="1:7" s="85" customFormat="1" ht="15.75" x14ac:dyDescent="0.25">
      <c r="A2430" s="90"/>
      <c r="E2430" s="90"/>
      <c r="F2430" s="90"/>
    </row>
    <row r="2431" spans="1:7" x14ac:dyDescent="0.3">
      <c r="A2431" s="90"/>
      <c r="B2431" s="85"/>
      <c r="C2431" s="85"/>
      <c r="D2431" s="85"/>
      <c r="E2431" s="90"/>
      <c r="F2431" s="90"/>
      <c r="G2431" s="85"/>
    </row>
    <row r="2432" spans="1:7" x14ac:dyDescent="0.3">
      <c r="A2432" s="90"/>
      <c r="B2432" s="85"/>
      <c r="C2432" s="85"/>
      <c r="D2432" s="85"/>
      <c r="E2432" s="90"/>
      <c r="F2432" s="90"/>
      <c r="G2432" s="85"/>
    </row>
    <row r="2433" spans="1:7" x14ac:dyDescent="0.3">
      <c r="A2433" s="90"/>
      <c r="B2433" s="85"/>
      <c r="C2433" s="85"/>
      <c r="D2433" s="85"/>
      <c r="E2433" s="90"/>
      <c r="F2433" s="90"/>
      <c r="G2433" s="85"/>
    </row>
  </sheetData>
  <mergeCells count="1">
    <mergeCell ref="A2:A3"/>
  </mergeCells>
  <phoneticPr fontId="12" type="noConversion"/>
  <printOptions horizontalCentered="1"/>
  <pageMargins left="0.78740157480314965" right="0.78740157480314965" top="1.9291338582677167" bottom="0.35433070866141736" header="0.39370078740157483" footer="0.15748031496062992"/>
  <pageSetup paperSize="9" scale="56" orientation="landscape" r:id="rId1"/>
  <headerFooter alignWithMargins="0">
    <oddHeader xml:space="preserve">&amp;LMAGYARPOLÁNY KÖZSÉG
ÖNKORMÁNYZATA
&amp;C2017.
ÉVI zárszámadás
BERUHÁZÁSI  ÉS FELÚJÍTÁSI
KIADÁSOK - BEVÉTELEK
&amp;R13. MELLÉKLET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G8" sqref="G8"/>
    </sheetView>
  </sheetViews>
  <sheetFormatPr defaultRowHeight="15" x14ac:dyDescent="0.25"/>
  <cols>
    <col min="1" max="3" width="9.140625" style="71"/>
    <col min="4" max="4" width="16.7109375" style="71" customWidth="1"/>
    <col min="5" max="5" width="14" style="71" bestFit="1" customWidth="1"/>
    <col min="6" max="6" width="10.140625" style="71" bestFit="1" customWidth="1"/>
    <col min="7" max="7" width="16" style="71" bestFit="1" customWidth="1"/>
    <col min="8" max="8" width="10.140625" style="71" bestFit="1" customWidth="1"/>
    <col min="9" max="9" width="10.140625" style="71" customWidth="1"/>
    <col min="10" max="10" width="13" style="71" customWidth="1"/>
    <col min="11" max="16384" width="9.140625" style="71"/>
  </cols>
  <sheetData>
    <row r="1" spans="1:10" x14ac:dyDescent="0.25"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5">
      <c r="A2" s="221"/>
      <c r="B2" s="810" t="s">
        <v>1</v>
      </c>
      <c r="C2" s="810"/>
      <c r="D2" s="810"/>
      <c r="E2" s="222" t="s">
        <v>2</v>
      </c>
      <c r="F2" s="222" t="s">
        <v>3</v>
      </c>
      <c r="G2" s="222" t="s">
        <v>4</v>
      </c>
      <c r="H2" s="222" t="s">
        <v>5</v>
      </c>
      <c r="I2" s="222" t="s">
        <v>6</v>
      </c>
      <c r="J2" s="222" t="s">
        <v>7</v>
      </c>
    </row>
    <row r="3" spans="1:10" x14ac:dyDescent="0.25">
      <c r="A3" s="221"/>
      <c r="B3" s="93" t="s">
        <v>295</v>
      </c>
      <c r="C3" s="93"/>
      <c r="D3" s="93"/>
      <c r="E3" s="808" t="s">
        <v>296</v>
      </c>
      <c r="F3" s="810" t="s">
        <v>297</v>
      </c>
      <c r="G3" s="810"/>
      <c r="H3" s="811" t="s">
        <v>298</v>
      </c>
      <c r="I3" s="811"/>
      <c r="J3" s="810"/>
    </row>
    <row r="4" spans="1:10" x14ac:dyDescent="0.25">
      <c r="A4" s="221"/>
      <c r="B4" s="810"/>
      <c r="C4" s="810"/>
      <c r="D4" s="810"/>
      <c r="E4" s="809"/>
      <c r="F4" s="93" t="s">
        <v>299</v>
      </c>
      <c r="G4" s="94" t="s">
        <v>300</v>
      </c>
      <c r="H4" s="94" t="s">
        <v>299</v>
      </c>
      <c r="I4" s="94" t="s">
        <v>301</v>
      </c>
      <c r="J4" s="94" t="s">
        <v>300</v>
      </c>
    </row>
    <row r="5" spans="1:10" ht="23.25" customHeight="1" x14ac:dyDescent="0.25">
      <c r="A5" s="223">
        <v>1</v>
      </c>
      <c r="B5" s="93" t="s">
        <v>302</v>
      </c>
      <c r="C5" s="93"/>
      <c r="D5" s="93"/>
      <c r="E5" s="93" t="s">
        <v>303</v>
      </c>
      <c r="F5" s="93">
        <v>100</v>
      </c>
      <c r="G5" s="93">
        <v>153</v>
      </c>
      <c r="H5" s="93"/>
      <c r="I5" s="93"/>
      <c r="J5" s="93"/>
    </row>
    <row r="6" spans="1:10" x14ac:dyDescent="0.25">
      <c r="A6" s="223">
        <v>2</v>
      </c>
      <c r="B6" s="93" t="s">
        <v>304</v>
      </c>
      <c r="C6" s="93"/>
      <c r="D6" s="93"/>
      <c r="E6" s="93" t="s">
        <v>303</v>
      </c>
      <c r="F6" s="93">
        <v>100</v>
      </c>
      <c r="G6" s="93">
        <v>243</v>
      </c>
      <c r="H6" s="93"/>
      <c r="I6" s="93"/>
      <c r="J6" s="93"/>
    </row>
    <row r="7" spans="1:10" s="91" customFormat="1" ht="42.75" customHeight="1" x14ac:dyDescent="0.25">
      <c r="A7" s="223">
        <v>3</v>
      </c>
      <c r="B7" s="812" t="s">
        <v>1379</v>
      </c>
      <c r="C7" s="812"/>
      <c r="D7" s="812"/>
      <c r="E7" s="428" t="s">
        <v>305</v>
      </c>
      <c r="F7" s="96">
        <v>100</v>
      </c>
      <c r="G7" s="96">
        <v>206</v>
      </c>
      <c r="H7" s="95"/>
      <c r="I7" s="95"/>
      <c r="J7" s="95"/>
    </row>
    <row r="8" spans="1:10" s="91" customFormat="1" ht="15" customHeight="1" x14ac:dyDescent="0.25">
      <c r="A8" s="223">
        <v>4</v>
      </c>
      <c r="B8" s="807" t="s">
        <v>1378</v>
      </c>
      <c r="C8" s="807"/>
      <c r="D8" s="807"/>
      <c r="E8" s="95"/>
      <c r="F8" s="96"/>
      <c r="G8" s="96"/>
      <c r="H8" s="96">
        <v>100</v>
      </c>
      <c r="I8" s="96">
        <v>1</v>
      </c>
      <c r="J8" s="96">
        <v>91</v>
      </c>
    </row>
    <row r="9" spans="1:10" s="91" customFormat="1" x14ac:dyDescent="0.25">
      <c r="A9" s="223">
        <v>5</v>
      </c>
      <c r="B9" s="807"/>
      <c r="C9" s="807"/>
      <c r="D9" s="807"/>
      <c r="E9" s="95"/>
      <c r="F9" s="96"/>
      <c r="G9" s="96"/>
      <c r="H9" s="96">
        <v>50</v>
      </c>
      <c r="I9" s="96">
        <v>15</v>
      </c>
      <c r="J9" s="96">
        <v>680</v>
      </c>
    </row>
    <row r="10" spans="1:10" s="91" customFormat="1" ht="15" customHeight="1" x14ac:dyDescent="0.25">
      <c r="A10" s="223">
        <v>6</v>
      </c>
      <c r="B10" s="807" t="s">
        <v>815</v>
      </c>
      <c r="C10" s="807"/>
      <c r="D10" s="807"/>
      <c r="E10" s="95"/>
      <c r="F10" s="96"/>
      <c r="G10" s="96"/>
      <c r="H10" s="96">
        <v>100</v>
      </c>
      <c r="I10" s="96">
        <v>2</v>
      </c>
      <c r="J10" s="96">
        <v>126</v>
      </c>
    </row>
    <row r="11" spans="1:10" s="91" customFormat="1" x14ac:dyDescent="0.25">
      <c r="A11" s="223">
        <v>7</v>
      </c>
      <c r="B11" s="807"/>
      <c r="C11" s="807"/>
      <c r="D11" s="807"/>
      <c r="E11" s="95"/>
      <c r="F11" s="96"/>
      <c r="G11" s="96"/>
      <c r="H11" s="96">
        <v>50</v>
      </c>
      <c r="I11" s="96">
        <v>18</v>
      </c>
      <c r="J11" s="96">
        <v>550</v>
      </c>
    </row>
    <row r="12" spans="1:10" ht="15" customHeight="1" x14ac:dyDescent="0.25">
      <c r="A12" s="223">
        <v>8</v>
      </c>
      <c r="B12" s="807" t="s">
        <v>306</v>
      </c>
      <c r="C12" s="807"/>
      <c r="D12" s="807"/>
      <c r="E12" s="95"/>
      <c r="F12" s="96"/>
      <c r="G12" s="96"/>
      <c r="H12" s="96">
        <v>100</v>
      </c>
      <c r="I12" s="96">
        <v>26</v>
      </c>
      <c r="J12" s="96">
        <v>2174</v>
      </c>
    </row>
    <row r="13" spans="1:10" x14ac:dyDescent="0.25">
      <c r="A13" s="223">
        <v>9</v>
      </c>
      <c r="B13" s="807"/>
      <c r="C13" s="807"/>
      <c r="D13" s="807"/>
      <c r="E13" s="95"/>
      <c r="F13" s="96"/>
      <c r="G13" s="96"/>
      <c r="H13" s="96">
        <v>50</v>
      </c>
      <c r="I13" s="96">
        <v>0</v>
      </c>
      <c r="J13" s="96">
        <v>0</v>
      </c>
    </row>
    <row r="14" spans="1:10" x14ac:dyDescent="0.25">
      <c r="A14" s="223">
        <v>10</v>
      </c>
      <c r="B14" s="807" t="s">
        <v>307</v>
      </c>
      <c r="C14" s="807"/>
      <c r="D14" s="807"/>
      <c r="E14" s="95"/>
      <c r="F14" s="96"/>
      <c r="G14" s="96"/>
      <c r="H14" s="96">
        <v>100</v>
      </c>
      <c r="I14" s="96">
        <v>1</v>
      </c>
      <c r="J14" s="96">
        <v>97</v>
      </c>
    </row>
    <row r="15" spans="1:10" x14ac:dyDescent="0.25">
      <c r="A15" s="223">
        <v>11</v>
      </c>
      <c r="B15" s="807"/>
      <c r="C15" s="807"/>
      <c r="D15" s="807"/>
      <c r="E15" s="95"/>
      <c r="F15" s="96"/>
      <c r="G15" s="96"/>
      <c r="H15" s="96">
        <v>50</v>
      </c>
      <c r="I15" s="96">
        <v>0</v>
      </c>
      <c r="J15" s="96">
        <v>0</v>
      </c>
    </row>
    <row r="16" spans="1:10" x14ac:dyDescent="0.25">
      <c r="B16" s="92"/>
      <c r="C16" s="92"/>
      <c r="D16" s="92"/>
      <c r="E16" s="92"/>
      <c r="F16" s="92"/>
      <c r="G16" s="92"/>
      <c r="H16" s="92"/>
      <c r="I16" s="92"/>
      <c r="J16" s="92"/>
    </row>
    <row r="17" spans="2:10" x14ac:dyDescent="0.25">
      <c r="B17" s="97" t="s">
        <v>308</v>
      </c>
      <c r="C17" s="92"/>
      <c r="D17" s="92"/>
      <c r="E17" s="92"/>
      <c r="F17" s="92"/>
      <c r="G17" s="92"/>
      <c r="H17" s="92"/>
      <c r="I17" s="92"/>
      <c r="J17" s="92"/>
    </row>
    <row r="18" spans="2:10" ht="21" customHeight="1" x14ac:dyDescent="0.25">
      <c r="B18" s="92" t="s">
        <v>1380</v>
      </c>
      <c r="C18" s="92"/>
      <c r="D18" s="92"/>
      <c r="E18" s="92"/>
      <c r="F18" s="92"/>
      <c r="G18" s="92"/>
      <c r="H18" s="92"/>
      <c r="I18" s="92"/>
      <c r="J18" s="92"/>
    </row>
    <row r="19" spans="2:10" x14ac:dyDescent="0.25">
      <c r="B19" s="92" t="s">
        <v>1381</v>
      </c>
      <c r="C19" s="92"/>
      <c r="D19" s="92"/>
      <c r="E19" s="92"/>
      <c r="F19" s="92"/>
      <c r="G19" s="92"/>
      <c r="H19" s="92"/>
      <c r="I19" s="92"/>
      <c r="J19" s="92"/>
    </row>
    <row r="20" spans="2:10" x14ac:dyDescent="0.25">
      <c r="B20" s="92" t="s">
        <v>309</v>
      </c>
      <c r="C20" s="92"/>
      <c r="D20" s="92"/>
      <c r="E20" s="92"/>
      <c r="F20" s="92"/>
      <c r="G20" s="92"/>
      <c r="H20" s="92"/>
      <c r="I20" s="92"/>
      <c r="J20" s="92"/>
    </row>
    <row r="21" spans="2:10" x14ac:dyDescent="0.25">
      <c r="B21" s="92"/>
      <c r="C21" s="92" t="s">
        <v>1383</v>
      </c>
      <c r="D21" s="92"/>
      <c r="E21" s="92"/>
      <c r="F21" s="92"/>
      <c r="G21" s="92">
        <v>36400</v>
      </c>
      <c r="H21" s="92"/>
      <c r="I21" s="92"/>
      <c r="J21" s="92"/>
    </row>
    <row r="22" spans="2:10" x14ac:dyDescent="0.25">
      <c r="B22" s="92"/>
      <c r="C22" s="92" t="s">
        <v>1384</v>
      </c>
      <c r="D22" s="92"/>
      <c r="E22" s="92"/>
      <c r="F22" s="92"/>
      <c r="G22" s="92">
        <v>101854</v>
      </c>
      <c r="H22" s="92"/>
      <c r="I22" s="92"/>
      <c r="J22" s="92"/>
    </row>
    <row r="23" spans="2:10" x14ac:dyDescent="0.25">
      <c r="B23" s="92"/>
      <c r="C23" s="92" t="s">
        <v>1382</v>
      </c>
      <c r="D23" s="92"/>
      <c r="E23" s="92"/>
      <c r="F23" s="92"/>
      <c r="G23" s="92">
        <v>68100</v>
      </c>
      <c r="H23" s="92"/>
      <c r="I23" s="92"/>
      <c r="J23" s="92"/>
    </row>
    <row r="24" spans="2:10" x14ac:dyDescent="0.25">
      <c r="G24" s="71">
        <f>SUM(G21:G23)</f>
        <v>206354</v>
      </c>
    </row>
  </sheetData>
  <mergeCells count="10">
    <mergeCell ref="H3:J3"/>
    <mergeCell ref="B4:D4"/>
    <mergeCell ref="B7:D7"/>
    <mergeCell ref="B10:D11"/>
    <mergeCell ref="B12:D13"/>
    <mergeCell ref="B14:D15"/>
    <mergeCell ref="E3:E4"/>
    <mergeCell ref="B8:D9"/>
    <mergeCell ref="F3:G3"/>
    <mergeCell ref="B2:D2"/>
  </mergeCells>
  <phoneticPr fontId="12" type="noConversion"/>
  <pageMargins left="0.23622047244094491" right="0.31496062992125984" top="0.98425196850393704" bottom="0.98425196850393704" header="0.51181102362204722" footer="0.51181102362204722"/>
  <pageSetup paperSize="9" orientation="landscape" r:id="rId1"/>
  <headerFooter alignWithMargins="0">
    <oddHeader xml:space="preserve">&amp;LMAGYARPOLÁNY KÖZSÉG 
ÖNKORMÁNYZATA&amp;C2017.
ÉVI KÖLTSÉGVETÉS
KÖZVETETT TÁMOGATÁSOK&amp;R14.MELLÉKLET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A4" sqref="A4:K18"/>
    </sheetView>
  </sheetViews>
  <sheetFormatPr defaultRowHeight="12.75" x14ac:dyDescent="0.2"/>
  <cols>
    <col min="2" max="2" width="46" customWidth="1"/>
    <col min="3" max="3" width="16.42578125" bestFit="1" customWidth="1"/>
    <col min="4" max="4" width="18.7109375" bestFit="1" customWidth="1"/>
    <col min="5" max="5" width="15.42578125" bestFit="1" customWidth="1"/>
    <col min="6" max="6" width="13.140625" customWidth="1"/>
    <col min="7" max="7" width="50.5703125" customWidth="1"/>
    <col min="8" max="8" width="17.7109375" customWidth="1"/>
    <col min="9" max="9" width="15.42578125" bestFit="1" customWidth="1"/>
    <col min="10" max="10" width="17.7109375" bestFit="1" customWidth="1"/>
    <col min="11" max="11" width="16.42578125" customWidth="1"/>
  </cols>
  <sheetData>
    <row r="1" spans="1:11" x14ac:dyDescent="0.2">
      <c r="A1" t="s">
        <v>592</v>
      </c>
    </row>
    <row r="2" spans="1:11" ht="18" x14ac:dyDescent="0.25">
      <c r="A2" s="200"/>
      <c r="B2" s="200"/>
      <c r="C2" s="201"/>
      <c r="D2" s="200"/>
      <c r="E2" s="200"/>
      <c r="F2" s="200"/>
      <c r="G2" s="200"/>
      <c r="H2" s="200"/>
      <c r="I2" s="202"/>
      <c r="J2" s="202"/>
      <c r="K2" s="203"/>
    </row>
    <row r="3" spans="1:11" ht="18" x14ac:dyDescent="0.25">
      <c r="J3" s="202"/>
      <c r="K3" s="202"/>
    </row>
    <row r="4" spans="1:11" ht="18" x14ac:dyDescent="0.25">
      <c r="A4" s="316"/>
      <c r="B4" s="316" t="s">
        <v>1</v>
      </c>
      <c r="C4" s="316" t="s">
        <v>2</v>
      </c>
      <c r="D4" s="205" t="s">
        <v>3</v>
      </c>
      <c r="E4" s="205" t="s">
        <v>4</v>
      </c>
      <c r="F4" s="205" t="s">
        <v>5</v>
      </c>
      <c r="G4" s="204" t="s">
        <v>6</v>
      </c>
      <c r="H4" s="205" t="s">
        <v>7</v>
      </c>
      <c r="I4" s="204" t="s">
        <v>8</v>
      </c>
      <c r="J4" s="206" t="s">
        <v>9</v>
      </c>
      <c r="K4" s="206" t="s">
        <v>10</v>
      </c>
    </row>
    <row r="5" spans="1:11" ht="54" x14ac:dyDescent="0.2">
      <c r="A5" s="317">
        <v>1</v>
      </c>
      <c r="B5" s="318" t="s">
        <v>275</v>
      </c>
      <c r="C5" s="318" t="s">
        <v>677</v>
      </c>
      <c r="D5" s="208" t="s">
        <v>790</v>
      </c>
      <c r="E5" s="209" t="s">
        <v>312</v>
      </c>
      <c r="F5" s="209" t="s">
        <v>583</v>
      </c>
      <c r="G5" s="319" t="s">
        <v>276</v>
      </c>
      <c r="H5" s="207" t="s">
        <v>582</v>
      </c>
      <c r="I5" s="208" t="s">
        <v>790</v>
      </c>
      <c r="J5" s="209" t="s">
        <v>312</v>
      </c>
      <c r="K5" s="209" t="s">
        <v>583</v>
      </c>
    </row>
    <row r="6" spans="1:11" ht="38.25" x14ac:dyDescent="0.2">
      <c r="A6" s="320">
        <v>2</v>
      </c>
      <c r="B6" s="261" t="s">
        <v>791</v>
      </c>
      <c r="C6" s="321"/>
      <c r="D6" s="322">
        <v>1008342</v>
      </c>
      <c r="E6" s="443">
        <v>1008342</v>
      </c>
      <c r="F6" s="444">
        <f>E6/D6</f>
        <v>1</v>
      </c>
      <c r="G6" s="323" t="s">
        <v>277</v>
      </c>
      <c r="H6" s="429">
        <v>33415892</v>
      </c>
      <c r="I6" s="429">
        <v>34706854</v>
      </c>
      <c r="J6" s="429">
        <v>34706854</v>
      </c>
      <c r="K6" s="324">
        <f>J6/I6</f>
        <v>1</v>
      </c>
    </row>
    <row r="7" spans="1:11" ht="18" x14ac:dyDescent="0.2">
      <c r="A7" s="317">
        <v>3</v>
      </c>
      <c r="B7" s="261" t="s">
        <v>792</v>
      </c>
      <c r="C7" s="321"/>
      <c r="D7" s="322"/>
      <c r="E7" s="813">
        <v>48262100</v>
      </c>
      <c r="F7" s="814">
        <f>E7/D10</f>
        <v>0.99975734256257442</v>
      </c>
      <c r="G7" s="323" t="s">
        <v>678</v>
      </c>
      <c r="H7" s="429">
        <v>6437152</v>
      </c>
      <c r="I7" s="429">
        <v>6665324</v>
      </c>
      <c r="J7" s="429">
        <v>6665324</v>
      </c>
      <c r="K7" s="324">
        <f>J7/I7</f>
        <v>1</v>
      </c>
    </row>
    <row r="8" spans="1:11" ht="18" x14ac:dyDescent="0.2">
      <c r="A8" s="320">
        <v>4</v>
      </c>
      <c r="B8" s="261" t="s">
        <v>679</v>
      </c>
      <c r="C8" s="321"/>
      <c r="D8" s="322"/>
      <c r="E8" s="813"/>
      <c r="F8" s="814"/>
      <c r="G8" s="323" t="s">
        <v>278</v>
      </c>
      <c r="H8" s="429">
        <v>10726870</v>
      </c>
      <c r="I8" s="429">
        <v>9110159</v>
      </c>
      <c r="J8" s="429">
        <v>9091742</v>
      </c>
      <c r="K8" s="324">
        <f>J8/I8</f>
        <v>0.99797841069513715</v>
      </c>
    </row>
    <row r="9" spans="1:11" ht="18" x14ac:dyDescent="0.2">
      <c r="A9" s="317">
        <v>5</v>
      </c>
      <c r="B9" s="261" t="s">
        <v>793</v>
      </c>
      <c r="C9" s="321"/>
      <c r="D9" s="322"/>
      <c r="E9" s="813"/>
      <c r="F9" s="814"/>
      <c r="G9" s="323" t="s">
        <v>70</v>
      </c>
      <c r="H9" s="429"/>
      <c r="I9" s="429"/>
      <c r="J9" s="429"/>
      <c r="K9" s="324"/>
    </row>
    <row r="10" spans="1:11" ht="18" x14ac:dyDescent="0.2">
      <c r="A10" s="320">
        <v>6</v>
      </c>
      <c r="B10" s="262" t="s">
        <v>624</v>
      </c>
      <c r="C10" s="321">
        <v>49579914</v>
      </c>
      <c r="D10" s="322">
        <v>48273814</v>
      </c>
      <c r="E10" s="813"/>
      <c r="F10" s="814"/>
      <c r="G10" s="323" t="s">
        <v>680</v>
      </c>
      <c r="H10" s="429"/>
      <c r="I10" s="429">
        <v>531125</v>
      </c>
      <c r="J10" s="429">
        <v>531125</v>
      </c>
      <c r="K10" s="324">
        <f>J10/I10</f>
        <v>1</v>
      </c>
    </row>
    <row r="11" spans="1:11" ht="18" x14ac:dyDescent="0.2">
      <c r="A11" s="317">
        <v>7</v>
      </c>
      <c r="B11" s="445" t="s">
        <v>794</v>
      </c>
      <c r="C11" s="321"/>
      <c r="D11" s="322">
        <v>2</v>
      </c>
      <c r="E11" s="429">
        <v>2</v>
      </c>
      <c r="F11" s="446">
        <f>E11/D11</f>
        <v>1</v>
      </c>
      <c r="G11" s="323"/>
      <c r="H11" s="429"/>
      <c r="I11" s="429"/>
      <c r="J11" s="429"/>
      <c r="K11" s="324"/>
    </row>
    <row r="12" spans="1:11" ht="18" x14ac:dyDescent="0.2">
      <c r="A12" s="320">
        <v>8</v>
      </c>
      <c r="B12" s="261" t="s">
        <v>681</v>
      </c>
      <c r="C12" s="321">
        <v>1000000</v>
      </c>
      <c r="D12" s="321">
        <v>1111304</v>
      </c>
      <c r="E12" s="325">
        <v>1591304</v>
      </c>
      <c r="F12" s="326">
        <f>E12/D12</f>
        <v>1.431925017816907</v>
      </c>
      <c r="G12" s="323"/>
      <c r="H12" s="429"/>
      <c r="I12" s="429"/>
      <c r="J12" s="327"/>
      <c r="K12" s="324"/>
    </row>
    <row r="13" spans="1:11" ht="18" x14ac:dyDescent="0.2">
      <c r="A13" s="317">
        <v>9</v>
      </c>
      <c r="B13" s="261" t="s">
        <v>795</v>
      </c>
      <c r="C13" s="321"/>
      <c r="D13" s="321"/>
      <c r="E13" s="325"/>
      <c r="F13" s="326"/>
      <c r="G13" s="323"/>
      <c r="H13" s="429"/>
      <c r="I13" s="429"/>
      <c r="J13" s="327"/>
      <c r="K13" s="324"/>
    </row>
    <row r="14" spans="1:11" ht="18" x14ac:dyDescent="0.2">
      <c r="A14" s="320">
        <v>10</v>
      </c>
      <c r="B14" s="261" t="s">
        <v>682</v>
      </c>
      <c r="C14" s="321"/>
      <c r="D14" s="321">
        <v>140000</v>
      </c>
      <c r="E14" s="325">
        <v>140000</v>
      </c>
      <c r="F14" s="326">
        <f>E14/D14</f>
        <v>1</v>
      </c>
      <c r="G14" s="323"/>
      <c r="H14" s="429"/>
      <c r="I14" s="429"/>
      <c r="J14" s="327"/>
      <c r="K14" s="324"/>
    </row>
    <row r="15" spans="1:11" ht="18" x14ac:dyDescent="0.2">
      <c r="A15" s="317">
        <v>11</v>
      </c>
      <c r="B15" s="261" t="s">
        <v>796</v>
      </c>
      <c r="C15" s="321"/>
      <c r="D15" s="321"/>
      <c r="E15" s="325">
        <v>4735</v>
      </c>
      <c r="F15" s="326"/>
      <c r="G15" s="323"/>
      <c r="H15" s="429"/>
      <c r="I15" s="429"/>
      <c r="J15" s="327"/>
      <c r="K15" s="324"/>
    </row>
    <row r="16" spans="1:11" ht="18" x14ac:dyDescent="0.2">
      <c r="A16" s="320">
        <v>12</v>
      </c>
      <c r="B16" s="261" t="s">
        <v>683</v>
      </c>
      <c r="C16" s="321"/>
      <c r="D16" s="322">
        <v>480000</v>
      </c>
      <c r="E16" s="325"/>
      <c r="F16" s="326">
        <f>E16/D16</f>
        <v>0</v>
      </c>
      <c r="G16" s="323"/>
      <c r="H16" s="429"/>
      <c r="I16" s="429"/>
      <c r="J16" s="327"/>
      <c r="K16" s="324"/>
    </row>
    <row r="17" spans="1:11" ht="18" x14ac:dyDescent="0.2">
      <c r="A17" s="317">
        <v>13</v>
      </c>
      <c r="B17" s="261" t="s">
        <v>684</v>
      </c>
      <c r="C17" s="321"/>
      <c r="D17" s="322"/>
      <c r="E17" s="328"/>
      <c r="F17" s="326"/>
      <c r="G17" s="323"/>
      <c r="H17" s="429"/>
      <c r="I17" s="429"/>
      <c r="J17" s="327"/>
      <c r="K17" s="324"/>
    </row>
    <row r="18" spans="1:11" ht="18" x14ac:dyDescent="0.25">
      <c r="A18" s="320">
        <v>14</v>
      </c>
      <c r="B18" s="329" t="s">
        <v>275</v>
      </c>
      <c r="C18" s="330">
        <f>SUM(C6:C17)</f>
        <v>50579914</v>
      </c>
      <c r="D18" s="330">
        <f>SUM(D6:D17)</f>
        <v>51013462</v>
      </c>
      <c r="E18" s="331">
        <f>SUM(E6:E17)</f>
        <v>51006483</v>
      </c>
      <c r="F18" s="332">
        <f>E18/D18</f>
        <v>0.99986319297443482</v>
      </c>
      <c r="G18" s="333" t="s">
        <v>279</v>
      </c>
      <c r="H18" s="334">
        <f>SUM(H6:H16)</f>
        <v>50579914</v>
      </c>
      <c r="I18" s="334">
        <f>SUM(I6:I16)</f>
        <v>51013462</v>
      </c>
      <c r="J18" s="335">
        <f>SUM(J6:J16)</f>
        <v>50995045</v>
      </c>
      <c r="K18" s="336">
        <f>J18/I18</f>
        <v>0.99963897764868415</v>
      </c>
    </row>
  </sheetData>
  <mergeCells count="2">
    <mergeCell ref="E7:E10"/>
    <mergeCell ref="F7:F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 xml:space="preserve">&amp;LKözös Önkormányzati Hivatal&amp;C2018. évi zárszámadás&amp;R15. melléklet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4" zoomScale="70" zoomScaleNormal="70" workbookViewId="0">
      <selection activeCell="C8" sqref="C8"/>
    </sheetView>
  </sheetViews>
  <sheetFormatPr defaultRowHeight="12.75" x14ac:dyDescent="0.2"/>
  <cols>
    <col min="1" max="1" width="18.28515625" customWidth="1"/>
    <col min="2" max="2" width="27" customWidth="1"/>
    <col min="3" max="3" width="45.28515625" bestFit="1" customWidth="1"/>
    <col min="4" max="4" width="24" bestFit="1" customWidth="1"/>
    <col min="5" max="5" width="20.5703125" bestFit="1" customWidth="1"/>
    <col min="6" max="6" width="19.140625" bestFit="1" customWidth="1"/>
    <col min="7" max="7" width="27.28515625" customWidth="1"/>
    <col min="8" max="8" width="18.85546875" customWidth="1"/>
    <col min="9" max="9" width="18.140625" bestFit="1" customWidth="1"/>
    <col min="10" max="10" width="15.28515625" bestFit="1" customWidth="1"/>
  </cols>
  <sheetData>
    <row r="1" spans="1:10" ht="18" x14ac:dyDescent="0.25">
      <c r="A1" s="210"/>
      <c r="B1" s="202"/>
      <c r="C1" s="202"/>
      <c r="D1" s="211"/>
      <c r="E1" s="202"/>
      <c r="F1" s="202"/>
      <c r="G1" s="212"/>
      <c r="H1" s="212"/>
      <c r="I1" s="212"/>
    </row>
    <row r="2" spans="1:10" ht="18" x14ac:dyDescent="0.25">
      <c r="A2" s="337"/>
      <c r="B2" s="213" t="s">
        <v>1</v>
      </c>
      <c r="C2" s="213" t="s">
        <v>2</v>
      </c>
      <c r="D2" s="213" t="s">
        <v>3</v>
      </c>
      <c r="E2" s="213" t="s">
        <v>4</v>
      </c>
      <c r="F2" s="213" t="s">
        <v>5</v>
      </c>
      <c r="G2" s="213" t="s">
        <v>6</v>
      </c>
      <c r="H2" s="213" t="s">
        <v>7</v>
      </c>
      <c r="I2" s="213"/>
      <c r="J2" s="213" t="s">
        <v>8</v>
      </c>
    </row>
    <row r="3" spans="1:10" ht="90" x14ac:dyDescent="0.25">
      <c r="A3" s="213"/>
      <c r="B3" s="214" t="s">
        <v>385</v>
      </c>
      <c r="C3" s="214" t="s">
        <v>584</v>
      </c>
      <c r="D3" s="214"/>
      <c r="E3" s="214" t="s">
        <v>585</v>
      </c>
      <c r="F3" s="214" t="s">
        <v>586</v>
      </c>
      <c r="G3" s="214" t="s">
        <v>587</v>
      </c>
      <c r="H3" s="214" t="s">
        <v>588</v>
      </c>
      <c r="I3" s="214" t="s">
        <v>685</v>
      </c>
      <c r="J3" s="214" t="s">
        <v>589</v>
      </c>
    </row>
    <row r="4" spans="1:10" ht="18" customHeight="1" x14ac:dyDescent="0.25">
      <c r="A4" s="337"/>
      <c r="B4" s="213" t="s">
        <v>1</v>
      </c>
      <c r="C4" s="213" t="s">
        <v>2</v>
      </c>
      <c r="D4" s="213" t="s">
        <v>3</v>
      </c>
      <c r="E4" s="213" t="s">
        <v>4</v>
      </c>
      <c r="F4" s="213" t="s">
        <v>5</v>
      </c>
      <c r="G4" s="213" t="s">
        <v>6</v>
      </c>
      <c r="H4" s="213" t="s">
        <v>7</v>
      </c>
      <c r="I4" s="213"/>
      <c r="J4" s="213" t="s">
        <v>8</v>
      </c>
    </row>
    <row r="5" spans="1:10" ht="90" x14ac:dyDescent="0.25">
      <c r="A5" s="213">
        <v>1</v>
      </c>
      <c r="B5" s="214" t="s">
        <v>385</v>
      </c>
      <c r="C5" s="214" t="s">
        <v>584</v>
      </c>
      <c r="D5" s="214"/>
      <c r="E5" s="214" t="s">
        <v>585</v>
      </c>
      <c r="F5" s="214" t="s">
        <v>586</v>
      </c>
      <c r="G5" s="214" t="s">
        <v>587</v>
      </c>
      <c r="H5" s="214" t="s">
        <v>588</v>
      </c>
      <c r="I5" s="214" t="s">
        <v>685</v>
      </c>
      <c r="J5" s="214" t="s">
        <v>589</v>
      </c>
    </row>
    <row r="6" spans="1:10" ht="74.25" customHeight="1" x14ac:dyDescent="0.25">
      <c r="A6" s="213">
        <v>2</v>
      </c>
      <c r="B6" s="447" t="s">
        <v>110</v>
      </c>
      <c r="C6" s="447" t="s">
        <v>1106</v>
      </c>
      <c r="D6" s="215" t="s">
        <v>590</v>
      </c>
      <c r="E6" s="308">
        <f>F6+G6+H6+J6</f>
        <v>26516057</v>
      </c>
      <c r="F6" s="308">
        <v>17533660</v>
      </c>
      <c r="G6" s="308">
        <v>3374182</v>
      </c>
      <c r="H6" s="308">
        <v>5608215</v>
      </c>
      <c r="I6" s="308"/>
      <c r="J6" s="309"/>
    </row>
    <row r="7" spans="1:10" ht="59.25" customHeight="1" x14ac:dyDescent="0.25">
      <c r="A7" s="213">
        <v>3</v>
      </c>
      <c r="B7" s="447" t="s">
        <v>110</v>
      </c>
      <c r="C7" s="617" t="s">
        <v>1107</v>
      </c>
      <c r="D7" s="215" t="s">
        <v>590</v>
      </c>
      <c r="E7" s="308">
        <f>F7+G7+H7+J7</f>
        <v>24063857</v>
      </c>
      <c r="F7" s="450">
        <v>15882232</v>
      </c>
      <c r="G7" s="450">
        <v>3062970</v>
      </c>
      <c r="H7" s="450">
        <v>5118655</v>
      </c>
      <c r="I7" s="450"/>
      <c r="J7" s="450"/>
    </row>
    <row r="8" spans="1:10" ht="18" customHeight="1" x14ac:dyDescent="0.25">
      <c r="A8" s="213">
        <v>4</v>
      </c>
      <c r="B8" s="447" t="s">
        <v>110</v>
      </c>
      <c r="C8" s="449" t="s">
        <v>797</v>
      </c>
      <c r="D8" s="215" t="s">
        <v>590</v>
      </c>
      <c r="E8" s="308">
        <f t="shared" ref="E8:J8" si="0">SUM(E6:E7)</f>
        <v>50579914</v>
      </c>
      <c r="F8" s="308">
        <f t="shared" si="0"/>
        <v>33415892</v>
      </c>
      <c r="G8" s="308">
        <f t="shared" si="0"/>
        <v>6437152</v>
      </c>
      <c r="H8" s="308">
        <f t="shared" si="0"/>
        <v>10726870</v>
      </c>
      <c r="I8" s="308">
        <f t="shared" si="0"/>
        <v>0</v>
      </c>
      <c r="J8" s="308">
        <f t="shared" si="0"/>
        <v>0</v>
      </c>
    </row>
    <row r="9" spans="1:10" ht="18" x14ac:dyDescent="0.25">
      <c r="A9" s="213">
        <v>5</v>
      </c>
      <c r="B9" s="456" t="s">
        <v>798</v>
      </c>
      <c r="C9" s="448" t="s">
        <v>799</v>
      </c>
      <c r="D9" s="451" t="s">
        <v>665</v>
      </c>
      <c r="E9" s="308">
        <f>F9+G9+H9+J9</f>
        <v>1008342</v>
      </c>
      <c r="F9" s="452">
        <v>720000</v>
      </c>
      <c r="G9" s="452">
        <v>133187</v>
      </c>
      <c r="H9" s="452">
        <v>155155</v>
      </c>
      <c r="I9" s="452"/>
      <c r="J9" s="452"/>
    </row>
    <row r="10" spans="1:10" ht="18" x14ac:dyDescent="0.25">
      <c r="A10" s="213">
        <v>6</v>
      </c>
      <c r="B10" s="453" t="s">
        <v>110</v>
      </c>
      <c r="C10" s="815" t="s">
        <v>814</v>
      </c>
      <c r="D10" s="815"/>
      <c r="E10" s="308">
        <f>F10+G10+H10+J10</f>
        <v>-574794</v>
      </c>
      <c r="F10" s="454">
        <v>570962</v>
      </c>
      <c r="G10" s="454">
        <v>94985</v>
      </c>
      <c r="H10" s="454">
        <v>-1771866</v>
      </c>
      <c r="I10" s="455"/>
      <c r="J10" s="455">
        <v>531125</v>
      </c>
    </row>
    <row r="11" spans="1:10" ht="18" x14ac:dyDescent="0.25">
      <c r="A11" s="213">
        <v>7</v>
      </c>
      <c r="B11" s="816" t="s">
        <v>311</v>
      </c>
      <c r="C11" s="817"/>
      <c r="D11" s="818"/>
      <c r="E11" s="454">
        <f>SUM(E8:E10)</f>
        <v>51013462</v>
      </c>
      <c r="F11" s="454">
        <f>SUM(F8:F10)</f>
        <v>34706854</v>
      </c>
      <c r="G11" s="454">
        <f>SUM(G8:G10)</f>
        <v>6665324</v>
      </c>
      <c r="H11" s="454">
        <v>9110159</v>
      </c>
      <c r="I11" s="455"/>
      <c r="J11" s="454">
        <f>SUM(J8:J10)</f>
        <v>531125</v>
      </c>
    </row>
  </sheetData>
  <mergeCells count="2">
    <mergeCell ref="C10:D10"/>
    <mergeCell ref="B11:D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 xml:space="preserve">&amp;LKözös Önkormányzati Hivatal&amp;C2018
. évi zárszámadás&amp;R16. melléklet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D1" sqref="D1"/>
    </sheetView>
  </sheetViews>
  <sheetFormatPr defaultRowHeight="12.75" x14ac:dyDescent="0.2"/>
  <cols>
    <col min="2" max="2" width="92.140625" customWidth="1"/>
    <col min="3" max="3" width="17.7109375" bestFit="1" customWidth="1"/>
    <col min="4" max="4" width="17.140625" customWidth="1"/>
    <col min="5" max="5" width="15.28515625" customWidth="1"/>
  </cols>
  <sheetData>
    <row r="1" spans="1:5" ht="19.5" x14ac:dyDescent="0.35">
      <c r="A1" s="216"/>
      <c r="B1" s="216"/>
      <c r="C1" s="216"/>
      <c r="D1" s="216"/>
      <c r="E1" s="217"/>
    </row>
    <row r="2" spans="1:5" ht="18" x14ac:dyDescent="0.2">
      <c r="A2" s="819" t="s">
        <v>593</v>
      </c>
      <c r="B2" s="218" t="s">
        <v>1</v>
      </c>
      <c r="C2" s="218" t="s">
        <v>2</v>
      </c>
      <c r="D2" s="218" t="s">
        <v>3</v>
      </c>
      <c r="E2" s="218" t="s">
        <v>4</v>
      </c>
    </row>
    <row r="3" spans="1:5" ht="36" x14ac:dyDescent="0.2">
      <c r="A3" s="820"/>
      <c r="B3" s="218" t="s">
        <v>319</v>
      </c>
      <c r="C3" s="218" t="s">
        <v>393</v>
      </c>
      <c r="D3" s="218" t="s">
        <v>394</v>
      </c>
      <c r="E3" s="218" t="s">
        <v>395</v>
      </c>
    </row>
    <row r="4" spans="1:5" x14ac:dyDescent="0.2">
      <c r="A4" s="150" t="s">
        <v>403</v>
      </c>
      <c r="B4" s="151" t="s">
        <v>800</v>
      </c>
      <c r="C4" s="152">
        <v>0</v>
      </c>
      <c r="D4" s="152">
        <v>0</v>
      </c>
      <c r="E4" s="152">
        <v>367676</v>
      </c>
    </row>
    <row r="5" spans="1:5" x14ac:dyDescent="0.2">
      <c r="A5" s="147" t="s">
        <v>407</v>
      </c>
      <c r="B5" s="148" t="s">
        <v>632</v>
      </c>
      <c r="C5" s="149">
        <v>0</v>
      </c>
      <c r="D5" s="149">
        <v>0</v>
      </c>
      <c r="E5" s="149">
        <v>367676</v>
      </c>
    </row>
    <row r="6" spans="1:5" x14ac:dyDescent="0.2">
      <c r="A6" s="147" t="s">
        <v>425</v>
      </c>
      <c r="B6" s="148" t="s">
        <v>634</v>
      </c>
      <c r="C6" s="149">
        <v>0</v>
      </c>
      <c r="D6" s="149">
        <v>0</v>
      </c>
      <c r="E6" s="149">
        <v>367676</v>
      </c>
    </row>
    <row r="7" spans="1:5" x14ac:dyDescent="0.2">
      <c r="A7" s="150" t="s">
        <v>445</v>
      </c>
      <c r="B7" s="151" t="s">
        <v>801</v>
      </c>
      <c r="C7" s="152">
        <v>336966</v>
      </c>
      <c r="D7" s="152">
        <v>0</v>
      </c>
      <c r="E7" s="152">
        <v>0</v>
      </c>
    </row>
    <row r="8" spans="1:5" ht="25.5" x14ac:dyDescent="0.2">
      <c r="A8" s="150" t="s">
        <v>446</v>
      </c>
      <c r="B8" s="151" t="s">
        <v>802</v>
      </c>
      <c r="C8" s="152">
        <v>336966</v>
      </c>
      <c r="D8" s="152">
        <v>0</v>
      </c>
      <c r="E8" s="152">
        <v>0</v>
      </c>
    </row>
    <row r="9" spans="1:5" x14ac:dyDescent="0.2">
      <c r="A9" s="147" t="s">
        <v>453</v>
      </c>
      <c r="B9" s="148" t="s">
        <v>637</v>
      </c>
      <c r="C9" s="149">
        <v>336966</v>
      </c>
      <c r="D9" s="149">
        <v>0</v>
      </c>
      <c r="E9" s="149">
        <v>0</v>
      </c>
    </row>
    <row r="10" spans="1:5" x14ac:dyDescent="0.2">
      <c r="A10" s="150" t="s">
        <v>457</v>
      </c>
      <c r="B10" s="151" t="s">
        <v>803</v>
      </c>
      <c r="C10" s="152">
        <v>0</v>
      </c>
      <c r="D10" s="152">
        <v>0</v>
      </c>
      <c r="E10" s="152">
        <v>11438</v>
      </c>
    </row>
    <row r="11" spans="1:5" x14ac:dyDescent="0.2">
      <c r="A11" s="150" t="s">
        <v>459</v>
      </c>
      <c r="B11" s="151" t="s">
        <v>804</v>
      </c>
      <c r="C11" s="152">
        <v>0</v>
      </c>
      <c r="D11" s="152">
        <v>0</v>
      </c>
      <c r="E11" s="152">
        <v>11438</v>
      </c>
    </row>
    <row r="12" spans="1:5" ht="21" customHeight="1" x14ac:dyDescent="0.2">
      <c r="A12" s="147" t="s">
        <v>805</v>
      </c>
      <c r="B12" s="148" t="s">
        <v>638</v>
      </c>
      <c r="C12" s="149">
        <v>0</v>
      </c>
      <c r="D12" s="149">
        <v>0</v>
      </c>
      <c r="E12" s="149">
        <v>11438</v>
      </c>
    </row>
    <row r="13" spans="1:5" x14ac:dyDescent="0.2">
      <c r="A13" s="147" t="s">
        <v>806</v>
      </c>
      <c r="B13" s="148" t="s">
        <v>639</v>
      </c>
      <c r="C13" s="149">
        <v>336966</v>
      </c>
      <c r="D13" s="149">
        <v>0</v>
      </c>
      <c r="E13" s="149">
        <v>11438</v>
      </c>
    </row>
    <row r="14" spans="1:5" x14ac:dyDescent="0.2">
      <c r="A14" s="147" t="s">
        <v>807</v>
      </c>
      <c r="B14" s="148" t="s">
        <v>476</v>
      </c>
      <c r="C14" s="149">
        <v>336966</v>
      </c>
      <c r="D14" s="149">
        <v>0</v>
      </c>
      <c r="E14" s="149">
        <v>379114</v>
      </c>
    </row>
    <row r="15" spans="1:5" x14ac:dyDescent="0.2">
      <c r="A15" s="150" t="s">
        <v>808</v>
      </c>
      <c r="B15" s="151" t="s">
        <v>809</v>
      </c>
      <c r="C15" s="152">
        <v>2410266</v>
      </c>
      <c r="D15" s="152">
        <v>0</v>
      </c>
      <c r="E15" s="152">
        <v>2410266</v>
      </c>
    </row>
    <row r="16" spans="1:5" x14ac:dyDescent="0.2">
      <c r="A16" s="150" t="s">
        <v>810</v>
      </c>
      <c r="B16" s="151" t="s">
        <v>641</v>
      </c>
      <c r="C16" s="152">
        <v>-2394607</v>
      </c>
      <c r="D16" s="152">
        <v>0</v>
      </c>
      <c r="E16" s="152">
        <v>-2073300</v>
      </c>
    </row>
    <row r="17" spans="1:5" x14ac:dyDescent="0.2">
      <c r="A17" s="150" t="s">
        <v>811</v>
      </c>
      <c r="B17" s="151" t="s">
        <v>642</v>
      </c>
      <c r="C17" s="152">
        <v>321307</v>
      </c>
      <c r="D17" s="152">
        <v>0</v>
      </c>
      <c r="E17" s="152">
        <v>42148</v>
      </c>
    </row>
    <row r="18" spans="1:5" x14ac:dyDescent="0.2">
      <c r="A18" s="147" t="s">
        <v>812</v>
      </c>
      <c r="B18" s="148" t="s">
        <v>643</v>
      </c>
      <c r="C18" s="149">
        <v>336966</v>
      </c>
      <c r="D18" s="149">
        <v>0</v>
      </c>
      <c r="E18" s="149">
        <v>379114</v>
      </c>
    </row>
    <row r="19" spans="1:5" x14ac:dyDescent="0.2">
      <c r="A19" s="147" t="s">
        <v>813</v>
      </c>
      <c r="B19" s="148" t="s">
        <v>647</v>
      </c>
      <c r="C19" s="149">
        <v>336966</v>
      </c>
      <c r="D19" s="149">
        <v>0</v>
      </c>
      <c r="E19" s="149">
        <v>379114</v>
      </c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 xml:space="preserve">&amp;LKözös Önkormányzati Hivatal&amp;C2018
. évi zárszámadás&amp;R17. melléklet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4" sqref="A4:C11"/>
    </sheetView>
  </sheetViews>
  <sheetFormatPr defaultRowHeight="12.75" x14ac:dyDescent="0.2"/>
  <cols>
    <col min="2" max="2" width="76.7109375" customWidth="1"/>
    <col min="3" max="3" width="16" customWidth="1"/>
  </cols>
  <sheetData>
    <row r="1" spans="1:3" ht="19.5" x14ac:dyDescent="0.35">
      <c r="A1" s="216"/>
      <c r="B1" s="216"/>
      <c r="C1" s="217"/>
    </row>
    <row r="2" spans="1:3" ht="18" customHeight="1" x14ac:dyDescent="0.35">
      <c r="A2" s="219"/>
      <c r="B2" s="220" t="s">
        <v>499</v>
      </c>
      <c r="C2" s="220" t="s">
        <v>2</v>
      </c>
    </row>
    <row r="3" spans="1:3" ht="36" x14ac:dyDescent="0.2">
      <c r="A3" s="218" t="s">
        <v>593</v>
      </c>
      <c r="B3" s="218" t="s">
        <v>319</v>
      </c>
      <c r="C3" s="218" t="s">
        <v>463</v>
      </c>
    </row>
    <row r="4" spans="1:3" x14ac:dyDescent="0.2">
      <c r="A4" s="150" t="s">
        <v>398</v>
      </c>
      <c r="B4" s="151" t="s">
        <v>464</v>
      </c>
      <c r="C4" s="152">
        <v>2744383</v>
      </c>
    </row>
    <row r="5" spans="1:3" x14ac:dyDescent="0.2">
      <c r="A5" s="150" t="s">
        <v>399</v>
      </c>
      <c r="B5" s="151" t="s">
        <v>465</v>
      </c>
      <c r="C5" s="152">
        <v>50995045</v>
      </c>
    </row>
    <row r="6" spans="1:3" ht="21.75" customHeight="1" x14ac:dyDescent="0.2">
      <c r="A6" s="147" t="s">
        <v>400</v>
      </c>
      <c r="B6" s="148" t="s">
        <v>466</v>
      </c>
      <c r="C6" s="149">
        <v>-48250662</v>
      </c>
    </row>
    <row r="7" spans="1:3" x14ac:dyDescent="0.2">
      <c r="A7" s="150" t="s">
        <v>401</v>
      </c>
      <c r="B7" s="151" t="s">
        <v>467</v>
      </c>
      <c r="C7" s="152">
        <v>48262100</v>
      </c>
    </row>
    <row r="8" spans="1:3" x14ac:dyDescent="0.2">
      <c r="A8" s="147" t="s">
        <v>403</v>
      </c>
      <c r="B8" s="148" t="s">
        <v>469</v>
      </c>
      <c r="C8" s="149">
        <v>48262100</v>
      </c>
    </row>
    <row r="9" spans="1:3" ht="19.5" customHeight="1" x14ac:dyDescent="0.2">
      <c r="A9" s="147" t="s">
        <v>404</v>
      </c>
      <c r="B9" s="148" t="s">
        <v>470</v>
      </c>
      <c r="C9" s="149">
        <v>11438</v>
      </c>
    </row>
    <row r="10" spans="1:3" x14ac:dyDescent="0.2">
      <c r="A10" s="147" t="s">
        <v>412</v>
      </c>
      <c r="B10" s="148" t="s">
        <v>471</v>
      </c>
      <c r="C10" s="149">
        <v>11438</v>
      </c>
    </row>
    <row r="11" spans="1:3" x14ac:dyDescent="0.2">
      <c r="A11" s="147" t="s">
        <v>414</v>
      </c>
      <c r="B11" s="148" t="s">
        <v>472</v>
      </c>
      <c r="C11" s="149">
        <v>11438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&amp;LKözös Önkormányzati Hivatal&amp;C2018
. évi zárszámadás&amp;R18. mellékilet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A4" sqref="A4:E28"/>
    </sheetView>
  </sheetViews>
  <sheetFormatPr defaultRowHeight="12.75" x14ac:dyDescent="0.2"/>
  <cols>
    <col min="2" max="2" width="110.85546875" customWidth="1"/>
    <col min="3" max="3" width="15.42578125" bestFit="1" customWidth="1"/>
    <col min="4" max="4" width="9.28515625" bestFit="1" customWidth="1"/>
    <col min="5" max="5" width="15.42578125" bestFit="1" customWidth="1"/>
  </cols>
  <sheetData>
    <row r="1" spans="1:5" ht="19.5" x14ac:dyDescent="0.35">
      <c r="A1" s="216"/>
      <c r="B1" s="216"/>
      <c r="C1" s="216"/>
      <c r="D1" s="216"/>
      <c r="E1" s="217"/>
    </row>
    <row r="2" spans="1:5" ht="19.5" x14ac:dyDescent="0.35">
      <c r="A2" s="218"/>
      <c r="B2" s="220" t="s">
        <v>499</v>
      </c>
      <c r="C2" s="220" t="s">
        <v>2</v>
      </c>
      <c r="D2" s="220" t="s">
        <v>3</v>
      </c>
      <c r="E2" s="220" t="s">
        <v>4</v>
      </c>
    </row>
    <row r="3" spans="1:5" ht="54" x14ac:dyDescent="0.2">
      <c r="A3" s="218" t="s">
        <v>593</v>
      </c>
      <c r="B3" s="218" t="s">
        <v>319</v>
      </c>
      <c r="C3" s="218" t="s">
        <v>393</v>
      </c>
      <c r="D3" s="218" t="s">
        <v>394</v>
      </c>
      <c r="E3" s="218" t="s">
        <v>395</v>
      </c>
    </row>
    <row r="4" spans="1:5" x14ac:dyDescent="0.2">
      <c r="A4" s="150" t="s">
        <v>398</v>
      </c>
      <c r="B4" s="151" t="s">
        <v>477</v>
      </c>
      <c r="C4" s="152">
        <v>125000</v>
      </c>
      <c r="D4" s="152">
        <v>0</v>
      </c>
      <c r="E4" s="152">
        <v>140000</v>
      </c>
    </row>
    <row r="5" spans="1:5" x14ac:dyDescent="0.2">
      <c r="A5" s="150" t="s">
        <v>399</v>
      </c>
      <c r="B5" s="151" t="s">
        <v>478</v>
      </c>
      <c r="C5" s="152">
        <v>1405181</v>
      </c>
      <c r="D5" s="152">
        <v>0</v>
      </c>
      <c r="E5" s="152">
        <v>1254338</v>
      </c>
    </row>
    <row r="6" spans="1:5" x14ac:dyDescent="0.2">
      <c r="A6" s="147" t="s">
        <v>401</v>
      </c>
      <c r="B6" s="148" t="s">
        <v>480</v>
      </c>
      <c r="C6" s="149">
        <v>1530181</v>
      </c>
      <c r="D6" s="149">
        <v>0</v>
      </c>
      <c r="E6" s="149">
        <v>1394338</v>
      </c>
    </row>
    <row r="7" spans="1:5" x14ac:dyDescent="0.2">
      <c r="A7" s="150" t="s">
        <v>405</v>
      </c>
      <c r="B7" s="151" t="s">
        <v>481</v>
      </c>
      <c r="C7" s="152">
        <v>45139551</v>
      </c>
      <c r="D7" s="152">
        <v>0</v>
      </c>
      <c r="E7" s="152">
        <v>48262100</v>
      </c>
    </row>
    <row r="8" spans="1:5" x14ac:dyDescent="0.2">
      <c r="A8" s="150" t="s">
        <v>406</v>
      </c>
      <c r="B8" s="151" t="s">
        <v>482</v>
      </c>
      <c r="C8" s="152">
        <v>0</v>
      </c>
      <c r="D8" s="152">
        <v>0</v>
      </c>
      <c r="E8" s="152">
        <v>1008342</v>
      </c>
    </row>
    <row r="9" spans="1:5" x14ac:dyDescent="0.2">
      <c r="A9" s="150" t="s">
        <v>408</v>
      </c>
      <c r="B9" s="151" t="s">
        <v>649</v>
      </c>
      <c r="C9" s="152">
        <v>0</v>
      </c>
      <c r="D9" s="152">
        <v>0</v>
      </c>
      <c r="E9" s="152">
        <v>4735</v>
      </c>
    </row>
    <row r="10" spans="1:5" x14ac:dyDescent="0.2">
      <c r="A10" s="147" t="s">
        <v>409</v>
      </c>
      <c r="B10" s="148" t="s">
        <v>650</v>
      </c>
      <c r="C10" s="149">
        <v>45139551</v>
      </c>
      <c r="D10" s="149">
        <v>0</v>
      </c>
      <c r="E10" s="149">
        <v>49275177</v>
      </c>
    </row>
    <row r="11" spans="1:5" x14ac:dyDescent="0.2">
      <c r="A11" s="150" t="s">
        <v>410</v>
      </c>
      <c r="B11" s="151" t="s">
        <v>651</v>
      </c>
      <c r="C11" s="152">
        <v>603853</v>
      </c>
      <c r="D11" s="152">
        <v>0</v>
      </c>
      <c r="E11" s="152">
        <v>561293</v>
      </c>
    </row>
    <row r="12" spans="1:5" x14ac:dyDescent="0.2">
      <c r="A12" s="150" t="s">
        <v>411</v>
      </c>
      <c r="B12" s="151" t="s">
        <v>652</v>
      </c>
      <c r="C12" s="152">
        <v>6727221</v>
      </c>
      <c r="D12" s="152">
        <v>0</v>
      </c>
      <c r="E12" s="152">
        <v>5986804</v>
      </c>
    </row>
    <row r="13" spans="1:5" x14ac:dyDescent="0.2">
      <c r="A13" s="150" t="s">
        <v>413</v>
      </c>
      <c r="B13" s="151" t="s">
        <v>653</v>
      </c>
      <c r="C13" s="152">
        <v>1189144</v>
      </c>
      <c r="D13" s="152">
        <v>0</v>
      </c>
      <c r="E13" s="152">
        <v>1089713</v>
      </c>
    </row>
    <row r="14" spans="1:5" x14ac:dyDescent="0.2">
      <c r="A14" s="147" t="s">
        <v>414</v>
      </c>
      <c r="B14" s="148" t="s">
        <v>654</v>
      </c>
      <c r="C14" s="149">
        <v>8520218</v>
      </c>
      <c r="D14" s="149">
        <v>0</v>
      </c>
      <c r="E14" s="149">
        <v>7637810</v>
      </c>
    </row>
    <row r="15" spans="1:5" x14ac:dyDescent="0.2">
      <c r="A15" s="150" t="s">
        <v>415</v>
      </c>
      <c r="B15" s="151" t="s">
        <v>655</v>
      </c>
      <c r="C15" s="152">
        <v>22521664</v>
      </c>
      <c r="D15" s="152">
        <v>0</v>
      </c>
      <c r="E15" s="152">
        <v>26891553</v>
      </c>
    </row>
    <row r="16" spans="1:5" x14ac:dyDescent="0.2">
      <c r="A16" s="150" t="s">
        <v>416</v>
      </c>
      <c r="B16" s="151" t="s">
        <v>656</v>
      </c>
      <c r="C16" s="152">
        <v>7035112</v>
      </c>
      <c r="D16" s="152">
        <v>0</v>
      </c>
      <c r="E16" s="152">
        <v>7815301</v>
      </c>
    </row>
    <row r="17" spans="1:5" x14ac:dyDescent="0.2">
      <c r="A17" s="150" t="s">
        <v>417</v>
      </c>
      <c r="B17" s="151" t="s">
        <v>657</v>
      </c>
      <c r="C17" s="152">
        <v>6514864</v>
      </c>
      <c r="D17" s="152">
        <v>0</v>
      </c>
      <c r="E17" s="152">
        <v>6665324</v>
      </c>
    </row>
    <row r="18" spans="1:5" x14ac:dyDescent="0.2">
      <c r="A18" s="147" t="s">
        <v>418</v>
      </c>
      <c r="B18" s="148" t="s">
        <v>658</v>
      </c>
      <c r="C18" s="149">
        <v>36071640</v>
      </c>
      <c r="D18" s="149">
        <v>0</v>
      </c>
      <c r="E18" s="149">
        <v>41372178</v>
      </c>
    </row>
    <row r="19" spans="1:5" x14ac:dyDescent="0.2">
      <c r="A19" s="147" t="s">
        <v>419</v>
      </c>
      <c r="B19" s="148" t="s">
        <v>483</v>
      </c>
      <c r="C19" s="149">
        <v>83600</v>
      </c>
      <c r="D19" s="149">
        <v>0</v>
      </c>
      <c r="E19" s="149">
        <v>50533</v>
      </c>
    </row>
    <row r="20" spans="1:5" x14ac:dyDescent="0.2">
      <c r="A20" s="147" t="s">
        <v>420</v>
      </c>
      <c r="B20" s="148" t="s">
        <v>484</v>
      </c>
      <c r="C20" s="149">
        <v>1672603</v>
      </c>
      <c r="D20" s="149">
        <v>0</v>
      </c>
      <c r="E20" s="149">
        <v>1566848</v>
      </c>
    </row>
    <row r="21" spans="1:5" x14ac:dyDescent="0.2">
      <c r="A21" s="147" t="s">
        <v>421</v>
      </c>
      <c r="B21" s="148" t="s">
        <v>485</v>
      </c>
      <c r="C21" s="149">
        <v>321671</v>
      </c>
      <c r="D21" s="149">
        <v>0</v>
      </c>
      <c r="E21" s="149">
        <v>42146</v>
      </c>
    </row>
    <row r="22" spans="1:5" x14ac:dyDescent="0.2">
      <c r="A22" s="150" t="s">
        <v>425</v>
      </c>
      <c r="B22" s="151" t="s">
        <v>659</v>
      </c>
      <c r="C22" s="152">
        <v>24</v>
      </c>
      <c r="D22" s="152">
        <v>0</v>
      </c>
      <c r="E22" s="152">
        <v>2</v>
      </c>
    </row>
    <row r="23" spans="1:5" x14ac:dyDescent="0.2">
      <c r="A23" s="150" t="s">
        <v>426</v>
      </c>
      <c r="B23" s="151" t="s">
        <v>660</v>
      </c>
      <c r="C23" s="152">
        <v>93</v>
      </c>
      <c r="D23" s="152">
        <v>0</v>
      </c>
      <c r="E23" s="152">
        <v>0</v>
      </c>
    </row>
    <row r="24" spans="1:5" x14ac:dyDescent="0.2">
      <c r="A24" s="147" t="s">
        <v>428</v>
      </c>
      <c r="B24" s="148" t="s">
        <v>661</v>
      </c>
      <c r="C24" s="149">
        <v>117</v>
      </c>
      <c r="D24" s="149">
        <v>0</v>
      </c>
      <c r="E24" s="149">
        <v>2</v>
      </c>
    </row>
    <row r="25" spans="1:5" x14ac:dyDescent="0.2">
      <c r="A25" s="150" t="s">
        <v>431</v>
      </c>
      <c r="B25" s="151" t="s">
        <v>662</v>
      </c>
      <c r="C25" s="152">
        <v>481</v>
      </c>
      <c r="D25" s="152">
        <v>0</v>
      </c>
      <c r="E25" s="152">
        <v>0</v>
      </c>
    </row>
    <row r="26" spans="1:5" x14ac:dyDescent="0.2">
      <c r="A26" s="147" t="s">
        <v>432</v>
      </c>
      <c r="B26" s="148" t="s">
        <v>663</v>
      </c>
      <c r="C26" s="149">
        <v>481</v>
      </c>
      <c r="D26" s="149">
        <v>0</v>
      </c>
      <c r="E26" s="149">
        <v>0</v>
      </c>
    </row>
    <row r="27" spans="1:5" x14ac:dyDescent="0.2">
      <c r="A27" s="147" t="s">
        <v>433</v>
      </c>
      <c r="B27" s="148" t="s">
        <v>486</v>
      </c>
      <c r="C27" s="149">
        <v>-364</v>
      </c>
      <c r="D27" s="149">
        <v>0</v>
      </c>
      <c r="E27" s="149">
        <v>2</v>
      </c>
    </row>
    <row r="28" spans="1:5" x14ac:dyDescent="0.2">
      <c r="A28" s="147" t="s">
        <v>434</v>
      </c>
      <c r="B28" s="148" t="s">
        <v>664</v>
      </c>
      <c r="C28" s="149">
        <v>321307</v>
      </c>
      <c r="D28" s="149">
        <v>0</v>
      </c>
      <c r="E28" s="149">
        <v>42148</v>
      </c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 xml:space="preserve">&amp;LKözös Önkormányzati Hivatal&amp;C201/8
. évi zárszámadás&amp;R19.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B1" zoomScaleNormal="100" workbookViewId="0">
      <pane ySplit="3" topLeftCell="A4" activePane="bottomLeft" state="frozen"/>
      <selection pane="bottomLeft" activeCell="F9" sqref="F9"/>
    </sheetView>
  </sheetViews>
  <sheetFormatPr defaultRowHeight="12.75" x14ac:dyDescent="0.2"/>
  <cols>
    <col min="1" max="1" width="10.42578125" style="45" customWidth="1"/>
    <col min="2" max="2" width="82" style="45" customWidth="1"/>
    <col min="3" max="5" width="19.140625" style="45" customWidth="1"/>
    <col min="6" max="16384" width="9.140625" style="45"/>
  </cols>
  <sheetData>
    <row r="1" spans="1:5" x14ac:dyDescent="0.2">
      <c r="A1" s="45" t="s">
        <v>580</v>
      </c>
      <c r="E1" s="199"/>
    </row>
    <row r="2" spans="1:5" s="157" customFormat="1" ht="24" customHeight="1" x14ac:dyDescent="0.2">
      <c r="A2" s="156"/>
      <c r="B2" s="156" t="s">
        <v>499</v>
      </c>
      <c r="C2" s="156" t="s">
        <v>2</v>
      </c>
      <c r="D2" s="156" t="s">
        <v>3</v>
      </c>
      <c r="E2" s="156" t="s">
        <v>4</v>
      </c>
    </row>
    <row r="3" spans="1:5" ht="42" customHeight="1" x14ac:dyDescent="0.2">
      <c r="A3" s="146" t="s">
        <v>323</v>
      </c>
      <c r="B3" s="146" t="s">
        <v>319</v>
      </c>
      <c r="C3" s="146" t="s">
        <v>473</v>
      </c>
      <c r="D3" s="146" t="s">
        <v>474</v>
      </c>
      <c r="E3" s="146" t="s">
        <v>475</v>
      </c>
    </row>
    <row r="4" spans="1:5" ht="24" customHeight="1" x14ac:dyDescent="0.2">
      <c r="A4" s="430" t="s">
        <v>398</v>
      </c>
      <c r="B4" s="431" t="s">
        <v>477</v>
      </c>
      <c r="C4" s="432">
        <v>29585214</v>
      </c>
      <c r="D4" s="432">
        <v>0</v>
      </c>
      <c r="E4" s="432">
        <v>29585214</v>
      </c>
    </row>
    <row r="5" spans="1:5" ht="24" customHeight="1" x14ac:dyDescent="0.2">
      <c r="A5" s="430" t="s">
        <v>399</v>
      </c>
      <c r="B5" s="431" t="s">
        <v>478</v>
      </c>
      <c r="C5" s="432">
        <v>15447728</v>
      </c>
      <c r="D5" s="432">
        <v>0</v>
      </c>
      <c r="E5" s="432">
        <v>15447728</v>
      </c>
    </row>
    <row r="6" spans="1:5" ht="24" customHeight="1" x14ac:dyDescent="0.2">
      <c r="A6" s="430" t="s">
        <v>400</v>
      </c>
      <c r="B6" s="431" t="s">
        <v>479</v>
      </c>
      <c r="C6" s="432">
        <v>4451694</v>
      </c>
      <c r="D6" s="432">
        <v>0</v>
      </c>
      <c r="E6" s="432">
        <v>4451694</v>
      </c>
    </row>
    <row r="7" spans="1:5" ht="24" customHeight="1" x14ac:dyDescent="0.2">
      <c r="A7" s="433" t="s">
        <v>401</v>
      </c>
      <c r="B7" s="434" t="s">
        <v>480</v>
      </c>
      <c r="C7" s="435">
        <v>49484636</v>
      </c>
      <c r="D7" s="435">
        <v>0</v>
      </c>
      <c r="E7" s="435">
        <v>49484636</v>
      </c>
    </row>
    <row r="8" spans="1:5" ht="24" customHeight="1" x14ac:dyDescent="0.2">
      <c r="A8" s="430" t="s">
        <v>405</v>
      </c>
      <c r="B8" s="431" t="s">
        <v>481</v>
      </c>
      <c r="C8" s="432">
        <v>162545725</v>
      </c>
      <c r="D8" s="432">
        <v>-48262100</v>
      </c>
      <c r="E8" s="432">
        <v>114283625</v>
      </c>
    </row>
    <row r="9" spans="1:5" ht="24" customHeight="1" x14ac:dyDescent="0.2">
      <c r="A9" s="430" t="s">
        <v>406</v>
      </c>
      <c r="B9" s="431" t="s">
        <v>482</v>
      </c>
      <c r="C9" s="432">
        <v>17815482</v>
      </c>
      <c r="D9" s="432">
        <v>0</v>
      </c>
      <c r="E9" s="432">
        <v>17815482</v>
      </c>
    </row>
    <row r="10" spans="1:5" ht="24" customHeight="1" x14ac:dyDescent="0.2">
      <c r="A10" s="430" t="s">
        <v>407</v>
      </c>
      <c r="B10" s="431" t="s">
        <v>648</v>
      </c>
      <c r="C10" s="432">
        <v>54386094</v>
      </c>
      <c r="D10" s="432">
        <v>0</v>
      </c>
      <c r="E10" s="432">
        <v>54386094</v>
      </c>
    </row>
    <row r="11" spans="1:5" ht="24" customHeight="1" x14ac:dyDescent="0.2">
      <c r="A11" s="430" t="s">
        <v>408</v>
      </c>
      <c r="B11" s="431" t="s">
        <v>649</v>
      </c>
      <c r="C11" s="432">
        <v>20741017</v>
      </c>
      <c r="D11" s="432">
        <v>0</v>
      </c>
      <c r="E11" s="432">
        <v>20741017</v>
      </c>
    </row>
    <row r="12" spans="1:5" ht="24" customHeight="1" x14ac:dyDescent="0.2">
      <c r="A12" s="433" t="s">
        <v>409</v>
      </c>
      <c r="B12" s="434" t="s">
        <v>650</v>
      </c>
      <c r="C12" s="435">
        <v>255488318</v>
      </c>
      <c r="D12" s="435">
        <v>-48262100</v>
      </c>
      <c r="E12" s="435">
        <v>207226218</v>
      </c>
    </row>
    <row r="13" spans="1:5" ht="24" customHeight="1" x14ac:dyDescent="0.2">
      <c r="A13" s="430" t="s">
        <v>410</v>
      </c>
      <c r="B13" s="431" t="s">
        <v>651</v>
      </c>
      <c r="C13" s="432">
        <v>3590669</v>
      </c>
      <c r="D13" s="432">
        <v>0</v>
      </c>
      <c r="E13" s="432">
        <v>3590669</v>
      </c>
    </row>
    <row r="14" spans="1:5" ht="24" customHeight="1" x14ac:dyDescent="0.2">
      <c r="A14" s="430" t="s">
        <v>411</v>
      </c>
      <c r="B14" s="431" t="s">
        <v>652</v>
      </c>
      <c r="C14" s="432">
        <v>55731087</v>
      </c>
      <c r="D14" s="432">
        <v>0</v>
      </c>
      <c r="E14" s="432">
        <v>55731087</v>
      </c>
    </row>
    <row r="15" spans="1:5" ht="24" customHeight="1" x14ac:dyDescent="0.2">
      <c r="A15" s="430" t="s">
        <v>413</v>
      </c>
      <c r="B15" s="431" t="s">
        <v>653</v>
      </c>
      <c r="C15" s="432">
        <v>2496499</v>
      </c>
      <c r="D15" s="432">
        <v>0</v>
      </c>
      <c r="E15" s="432">
        <v>2496499</v>
      </c>
    </row>
    <row r="16" spans="1:5" ht="24" customHeight="1" x14ac:dyDescent="0.2">
      <c r="A16" s="433" t="s">
        <v>414</v>
      </c>
      <c r="B16" s="434" t="s">
        <v>654</v>
      </c>
      <c r="C16" s="435">
        <v>61818255</v>
      </c>
      <c r="D16" s="435">
        <v>0</v>
      </c>
      <c r="E16" s="435">
        <v>61818255</v>
      </c>
    </row>
    <row r="17" spans="1:5" ht="24" customHeight="1" x14ac:dyDescent="0.2">
      <c r="A17" s="430" t="s">
        <v>415</v>
      </c>
      <c r="B17" s="431" t="s">
        <v>655</v>
      </c>
      <c r="C17" s="432">
        <v>46544438</v>
      </c>
      <c r="D17" s="432">
        <v>0</v>
      </c>
      <c r="E17" s="432">
        <v>46544438</v>
      </c>
    </row>
    <row r="18" spans="1:5" ht="24" customHeight="1" x14ac:dyDescent="0.2">
      <c r="A18" s="430" t="s">
        <v>416</v>
      </c>
      <c r="B18" s="431" t="s">
        <v>656</v>
      </c>
      <c r="C18" s="432">
        <v>20938564</v>
      </c>
      <c r="D18" s="432">
        <v>0</v>
      </c>
      <c r="E18" s="432">
        <v>20938564</v>
      </c>
    </row>
    <row r="19" spans="1:5" ht="24" customHeight="1" x14ac:dyDescent="0.2">
      <c r="A19" s="430" t="s">
        <v>417</v>
      </c>
      <c r="B19" s="431" t="s">
        <v>657</v>
      </c>
      <c r="C19" s="432">
        <v>12343089</v>
      </c>
      <c r="D19" s="432">
        <v>0</v>
      </c>
      <c r="E19" s="432">
        <v>12343089</v>
      </c>
    </row>
    <row r="20" spans="1:5" ht="24" customHeight="1" x14ac:dyDescent="0.2">
      <c r="A20" s="433" t="s">
        <v>418</v>
      </c>
      <c r="B20" s="434" t="s">
        <v>658</v>
      </c>
      <c r="C20" s="435">
        <v>79826091</v>
      </c>
      <c r="D20" s="435">
        <v>0</v>
      </c>
      <c r="E20" s="435">
        <v>79826091</v>
      </c>
    </row>
    <row r="21" spans="1:5" ht="24" customHeight="1" x14ac:dyDescent="0.2">
      <c r="A21" s="433" t="s">
        <v>419</v>
      </c>
      <c r="B21" s="434" t="s">
        <v>483</v>
      </c>
      <c r="C21" s="435">
        <v>9291446</v>
      </c>
      <c r="D21" s="435">
        <v>0</v>
      </c>
      <c r="E21" s="435">
        <v>9291446</v>
      </c>
    </row>
    <row r="22" spans="1:5" ht="24" customHeight="1" x14ac:dyDescent="0.2">
      <c r="A22" s="433" t="s">
        <v>420</v>
      </c>
      <c r="B22" s="434" t="s">
        <v>484</v>
      </c>
      <c r="C22" s="435">
        <v>113763312</v>
      </c>
      <c r="D22" s="435">
        <v>-48262100</v>
      </c>
      <c r="E22" s="435">
        <v>65501212</v>
      </c>
    </row>
    <row r="23" spans="1:5" ht="24" customHeight="1" x14ac:dyDescent="0.2">
      <c r="A23" s="433" t="s">
        <v>421</v>
      </c>
      <c r="B23" s="434" t="s">
        <v>485</v>
      </c>
      <c r="C23" s="435">
        <v>40273850</v>
      </c>
      <c r="D23" s="435">
        <v>0</v>
      </c>
      <c r="E23" s="435">
        <v>40273850</v>
      </c>
    </row>
    <row r="24" spans="1:5" ht="24" customHeight="1" x14ac:dyDescent="0.2">
      <c r="A24" s="430" t="s">
        <v>425</v>
      </c>
      <c r="B24" s="431" t="s">
        <v>659</v>
      </c>
      <c r="C24" s="432">
        <v>1665922</v>
      </c>
      <c r="D24" s="432">
        <v>0</v>
      </c>
      <c r="E24" s="432">
        <v>1665922</v>
      </c>
    </row>
    <row r="25" spans="1:5" ht="24" customHeight="1" x14ac:dyDescent="0.2">
      <c r="A25" s="433" t="s">
        <v>428</v>
      </c>
      <c r="B25" s="434" t="s">
        <v>661</v>
      </c>
      <c r="C25" s="435">
        <v>1665922</v>
      </c>
      <c r="D25" s="435">
        <v>0</v>
      </c>
      <c r="E25" s="435">
        <v>1665922</v>
      </c>
    </row>
    <row r="26" spans="1:5" ht="24" customHeight="1" x14ac:dyDescent="0.2">
      <c r="A26" s="433" t="s">
        <v>433</v>
      </c>
      <c r="B26" s="434" t="s">
        <v>486</v>
      </c>
      <c r="C26" s="435">
        <v>1665922</v>
      </c>
      <c r="D26" s="435">
        <v>0</v>
      </c>
      <c r="E26" s="435">
        <v>1665922</v>
      </c>
    </row>
    <row r="27" spans="1:5" ht="24" customHeight="1" x14ac:dyDescent="0.2">
      <c r="A27" s="433" t="s">
        <v>434</v>
      </c>
      <c r="B27" s="434" t="s">
        <v>785</v>
      </c>
      <c r="C27" s="435">
        <v>41939772</v>
      </c>
      <c r="D27" s="435">
        <v>0</v>
      </c>
      <c r="E27" s="435">
        <v>41939772</v>
      </c>
    </row>
  </sheetData>
  <pageMargins left="0.74803149606299213" right="0.74803149606299213" top="0.98425196850393704" bottom="0.98425196850393704" header="0.51181102362204722" footer="0.51181102362204722"/>
  <pageSetup scale="60" orientation="portrait" horizontalDpi="300" verticalDpi="300" r:id="rId1"/>
  <headerFooter alignWithMargins="0">
    <oddHeader xml:space="preserve">&amp;LMAGYARPOLÁNY KÖZSÉG 
ÖNKORMÁNYZATA&amp;C2018. évi KONSZOLÍDÁLT EREDMÉNYKIMUTATÁS&amp;R2. MELLÉKLET
</oddHeader>
    <oddFooter>&amp;C&amp;LAdatellenőrző kód: e38-4f-43-16-7e-5737-5f57-3a-403b-c-35-2d5b72241&amp;R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6"/>
  <sheetViews>
    <sheetView topLeftCell="A16" workbookViewId="0">
      <selection activeCell="D43" sqref="D43"/>
    </sheetView>
  </sheetViews>
  <sheetFormatPr defaultRowHeight="12.75" x14ac:dyDescent="0.2"/>
  <cols>
    <col min="1" max="1" width="9.140625" style="18" customWidth="1"/>
    <col min="2" max="2" width="55.85546875" customWidth="1"/>
    <col min="3" max="3" width="16.42578125" style="63" customWidth="1"/>
    <col min="4" max="4" width="16.42578125" style="436" customWidth="1"/>
    <col min="5" max="5" width="13.42578125" style="111" customWidth="1"/>
    <col min="8" max="8" width="10" bestFit="1" customWidth="1"/>
  </cols>
  <sheetData>
    <row r="1" spans="1:6" x14ac:dyDescent="0.2">
      <c r="A1" s="198" t="s">
        <v>579</v>
      </c>
      <c r="E1" s="111" t="s">
        <v>321</v>
      </c>
    </row>
    <row r="2" spans="1:6" x14ac:dyDescent="0.2">
      <c r="A2" s="23" t="s">
        <v>1</v>
      </c>
      <c r="B2" s="23" t="s">
        <v>2</v>
      </c>
      <c r="C2" s="112" t="s">
        <v>3</v>
      </c>
      <c r="D2" s="437" t="s">
        <v>4</v>
      </c>
      <c r="E2" s="113" t="s">
        <v>322</v>
      </c>
    </row>
    <row r="3" spans="1:6" x14ac:dyDescent="0.2">
      <c r="A3" s="659" t="s">
        <v>323</v>
      </c>
      <c r="B3" s="661" t="s">
        <v>324</v>
      </c>
      <c r="C3" s="112" t="s">
        <v>625</v>
      </c>
      <c r="D3" s="437" t="s">
        <v>626</v>
      </c>
      <c r="E3" s="114" t="s">
        <v>325</v>
      </c>
    </row>
    <row r="4" spans="1:6" x14ac:dyDescent="0.2">
      <c r="A4" s="660"/>
      <c r="B4" s="661"/>
      <c r="C4" s="662"/>
      <c r="D4" s="662"/>
      <c r="E4" s="662"/>
    </row>
    <row r="5" spans="1:6" x14ac:dyDescent="0.2">
      <c r="A5" s="23">
        <v>1</v>
      </c>
      <c r="B5" s="115" t="s">
        <v>326</v>
      </c>
      <c r="C5" s="267">
        <v>3054</v>
      </c>
      <c r="D5" s="438">
        <v>2912</v>
      </c>
      <c r="E5" s="268">
        <f>+D5/C5</f>
        <v>0.95350360183366079</v>
      </c>
      <c r="F5" s="264"/>
    </row>
    <row r="6" spans="1:6" x14ac:dyDescent="0.2">
      <c r="A6" s="23">
        <v>2</v>
      </c>
      <c r="B6" s="116" t="s">
        <v>327</v>
      </c>
      <c r="C6" s="269">
        <v>0</v>
      </c>
      <c r="D6" s="439"/>
      <c r="E6" s="270"/>
    </row>
    <row r="7" spans="1:6" x14ac:dyDescent="0.2">
      <c r="A7" s="23">
        <v>3</v>
      </c>
      <c r="B7" s="116" t="s">
        <v>328</v>
      </c>
      <c r="C7" s="269">
        <v>0</v>
      </c>
      <c r="D7" s="439"/>
      <c r="E7" s="270"/>
    </row>
    <row r="8" spans="1:6" x14ac:dyDescent="0.2">
      <c r="A8" s="23">
        <v>4</v>
      </c>
      <c r="B8" s="115" t="s">
        <v>329</v>
      </c>
      <c r="C8" s="267">
        <f>SUM(C9+C41+C45)</f>
        <v>470735</v>
      </c>
      <c r="D8" s="267">
        <f>SUM(D9+D41+D45)</f>
        <v>564349</v>
      </c>
      <c r="E8" s="268">
        <f t="shared" ref="E8:E29" si="0">+D8/C8</f>
        <v>1.1988677281272904</v>
      </c>
      <c r="F8" s="263"/>
    </row>
    <row r="9" spans="1:6" x14ac:dyDescent="0.2">
      <c r="A9" s="23">
        <v>5</v>
      </c>
      <c r="B9" s="115" t="s">
        <v>330</v>
      </c>
      <c r="C9" s="267">
        <f>SUM(C10+C28)</f>
        <v>410201</v>
      </c>
      <c r="D9" s="267">
        <f>SUM(D10+D28)</f>
        <v>510803</v>
      </c>
      <c r="E9" s="268">
        <f t="shared" si="0"/>
        <v>1.2452504991455409</v>
      </c>
    </row>
    <row r="10" spans="1:6" x14ac:dyDescent="0.2">
      <c r="A10" s="23">
        <v>6</v>
      </c>
      <c r="B10" s="115" t="s">
        <v>331</v>
      </c>
      <c r="C10" s="267">
        <f>SUM(C11:C27)</f>
        <v>350986</v>
      </c>
      <c r="D10" s="438">
        <f>D11+D12+D13+D14+D15+D16+D17+D18+D19+D20+D21+D22+D23+D24+D25</f>
        <v>448600</v>
      </c>
      <c r="E10" s="268">
        <f t="shared" si="0"/>
        <v>1.2781136569549783</v>
      </c>
    </row>
    <row r="11" spans="1:6" x14ac:dyDescent="0.2">
      <c r="A11" s="23">
        <v>7</v>
      </c>
      <c r="B11" s="116" t="s">
        <v>332</v>
      </c>
      <c r="C11" s="269">
        <v>374</v>
      </c>
      <c r="D11" s="441">
        <v>348</v>
      </c>
      <c r="E11" s="271">
        <f t="shared" si="0"/>
        <v>0.93048128342245995</v>
      </c>
    </row>
    <row r="12" spans="1:6" x14ac:dyDescent="0.2">
      <c r="A12" s="23">
        <v>8</v>
      </c>
      <c r="B12" s="116" t="s">
        <v>333</v>
      </c>
      <c r="C12" s="269">
        <v>25754</v>
      </c>
      <c r="D12" s="441">
        <v>24435</v>
      </c>
      <c r="E12" s="271">
        <f t="shared" si="0"/>
        <v>0.94878465481090313</v>
      </c>
    </row>
    <row r="13" spans="1:6" x14ac:dyDescent="0.2">
      <c r="A13" s="23">
        <v>9</v>
      </c>
      <c r="B13" s="116" t="s">
        <v>334</v>
      </c>
      <c r="C13" s="269">
        <v>64</v>
      </c>
      <c r="D13" s="441">
        <v>52</v>
      </c>
      <c r="E13" s="271">
        <f t="shared" si="0"/>
        <v>0.8125</v>
      </c>
    </row>
    <row r="14" spans="1:6" x14ac:dyDescent="0.2">
      <c r="A14" s="23">
        <v>10</v>
      </c>
      <c r="B14" s="116" t="s">
        <v>335</v>
      </c>
      <c r="C14" s="269">
        <v>141</v>
      </c>
      <c r="D14" s="441">
        <v>133</v>
      </c>
      <c r="E14" s="271">
        <f t="shared" si="0"/>
        <v>0.94326241134751776</v>
      </c>
    </row>
    <row r="15" spans="1:6" x14ac:dyDescent="0.2">
      <c r="A15" s="23">
        <v>11</v>
      </c>
      <c r="B15" s="116" t="s">
        <v>336</v>
      </c>
      <c r="C15" s="269">
        <v>537</v>
      </c>
      <c r="D15" s="441">
        <v>436</v>
      </c>
      <c r="E15" s="271">
        <f t="shared" si="0"/>
        <v>0.81191806331471139</v>
      </c>
    </row>
    <row r="16" spans="1:6" x14ac:dyDescent="0.2">
      <c r="A16" s="23">
        <v>12</v>
      </c>
      <c r="B16" s="116" t="s">
        <v>337</v>
      </c>
      <c r="C16" s="269">
        <v>5343</v>
      </c>
      <c r="D16" s="441">
        <v>5110</v>
      </c>
      <c r="E16" s="271">
        <f t="shared" si="0"/>
        <v>0.95639154033314622</v>
      </c>
    </row>
    <row r="17" spans="1:5" x14ac:dyDescent="0.2">
      <c r="A17" s="23">
        <v>13</v>
      </c>
      <c r="B17" s="116" t="s">
        <v>338</v>
      </c>
      <c r="C17" s="269">
        <v>415</v>
      </c>
      <c r="D17" s="441">
        <v>399</v>
      </c>
      <c r="E17" s="271">
        <f t="shared" si="0"/>
        <v>0.96144578313253015</v>
      </c>
    </row>
    <row r="18" spans="1:5" x14ac:dyDescent="0.2">
      <c r="A18" s="23">
        <v>14</v>
      </c>
      <c r="B18" s="116" t="s">
        <v>339</v>
      </c>
      <c r="C18" s="269">
        <v>9204</v>
      </c>
      <c r="D18" s="441">
        <v>8855</v>
      </c>
      <c r="E18" s="271">
        <f t="shared" si="0"/>
        <v>0.9620817036071273</v>
      </c>
    </row>
    <row r="19" spans="1:5" x14ac:dyDescent="0.2">
      <c r="A19" s="23">
        <v>15</v>
      </c>
      <c r="B19" s="116" t="s">
        <v>340</v>
      </c>
      <c r="C19" s="269">
        <v>175730</v>
      </c>
      <c r="D19" s="441">
        <v>178221</v>
      </c>
      <c r="E19" s="271">
        <f t="shared" si="0"/>
        <v>1.0141751550674329</v>
      </c>
    </row>
    <row r="20" spans="1:5" x14ac:dyDescent="0.2">
      <c r="A20" s="23">
        <v>16</v>
      </c>
      <c r="B20" s="116" t="s">
        <v>341</v>
      </c>
      <c r="C20" s="269">
        <v>29702</v>
      </c>
      <c r="D20" s="441">
        <v>71422</v>
      </c>
      <c r="E20" s="271">
        <f t="shared" si="0"/>
        <v>2.4046192175611072</v>
      </c>
    </row>
    <row r="21" spans="1:5" x14ac:dyDescent="0.2">
      <c r="A21" s="23">
        <v>17</v>
      </c>
      <c r="B21" s="116" t="s">
        <v>342</v>
      </c>
      <c r="C21" s="269">
        <v>65494</v>
      </c>
      <c r="D21" s="441">
        <v>63324</v>
      </c>
      <c r="E21" s="271">
        <f t="shared" si="0"/>
        <v>0.96686719394142973</v>
      </c>
    </row>
    <row r="22" spans="1:5" x14ac:dyDescent="0.2">
      <c r="A22" s="23">
        <v>18</v>
      </c>
      <c r="B22" s="116" t="s">
        <v>628</v>
      </c>
      <c r="C22" s="269">
        <v>30614</v>
      </c>
      <c r="D22" s="441">
        <v>29615</v>
      </c>
      <c r="E22" s="271">
        <f t="shared" si="0"/>
        <v>0.96736787090873455</v>
      </c>
    </row>
    <row r="23" spans="1:5" x14ac:dyDescent="0.2">
      <c r="A23" s="23"/>
      <c r="B23" s="116" t="s">
        <v>786</v>
      </c>
      <c r="C23" s="269"/>
      <c r="D23" s="441">
        <v>62158</v>
      </c>
      <c r="E23" s="271"/>
    </row>
    <row r="24" spans="1:5" x14ac:dyDescent="0.2">
      <c r="A24" s="23"/>
      <c r="B24" s="116" t="s">
        <v>787</v>
      </c>
      <c r="C24" s="269"/>
      <c r="D24" s="441">
        <v>2188</v>
      </c>
      <c r="E24" s="271"/>
    </row>
    <row r="25" spans="1:5" x14ac:dyDescent="0.2">
      <c r="A25" s="23"/>
      <c r="B25" s="116" t="s">
        <v>788</v>
      </c>
      <c r="C25" s="269"/>
      <c r="D25" s="441">
        <v>1904</v>
      </c>
      <c r="E25" s="271"/>
    </row>
    <row r="26" spans="1:5" x14ac:dyDescent="0.2">
      <c r="A26" s="23"/>
      <c r="B26" s="115" t="s">
        <v>789</v>
      </c>
      <c r="C26" s="442">
        <f>C27</f>
        <v>3807</v>
      </c>
      <c r="D26" s="442">
        <f>D27</f>
        <v>3698</v>
      </c>
      <c r="E26" s="271"/>
    </row>
    <row r="27" spans="1:5" x14ac:dyDescent="0.2">
      <c r="A27" s="23">
        <v>19</v>
      </c>
      <c r="B27" s="116" t="s">
        <v>674</v>
      </c>
      <c r="C27" s="269">
        <v>3807</v>
      </c>
      <c r="D27" s="439">
        <v>3698</v>
      </c>
      <c r="E27" s="271"/>
    </row>
    <row r="28" spans="1:5" x14ac:dyDescent="0.2">
      <c r="A28" s="23">
        <v>20</v>
      </c>
      <c r="B28" s="115" t="s">
        <v>343</v>
      </c>
      <c r="C28" s="267">
        <f>SUM(C29:C40)</f>
        <v>59215</v>
      </c>
      <c r="D28" s="438">
        <f>D29+D30+D31+D32+D33+D34+D35+D36+D37+D38+D39+D40</f>
        <v>62203</v>
      </c>
      <c r="E28" s="268">
        <f t="shared" si="0"/>
        <v>1.0504601874525037</v>
      </c>
    </row>
    <row r="29" spans="1:5" x14ac:dyDescent="0.2">
      <c r="A29" s="23">
        <v>21</v>
      </c>
      <c r="B29" s="116" t="s">
        <v>344</v>
      </c>
      <c r="C29" s="269">
        <v>26</v>
      </c>
      <c r="D29" s="439">
        <v>25</v>
      </c>
      <c r="E29" s="271">
        <f t="shared" si="0"/>
        <v>0.96153846153846156</v>
      </c>
    </row>
    <row r="30" spans="1:5" x14ac:dyDescent="0.2">
      <c r="A30" s="23">
        <v>22</v>
      </c>
      <c r="B30" s="116" t="s">
        <v>345</v>
      </c>
      <c r="C30" s="269"/>
      <c r="D30" s="439">
        <v>0</v>
      </c>
      <c r="E30" s="270"/>
    </row>
    <row r="31" spans="1:5" x14ac:dyDescent="0.2">
      <c r="A31" s="23">
        <v>23</v>
      </c>
      <c r="B31" s="116" t="s">
        <v>346</v>
      </c>
      <c r="C31" s="269"/>
      <c r="D31" s="439">
        <v>0</v>
      </c>
      <c r="E31" s="270"/>
    </row>
    <row r="32" spans="1:5" x14ac:dyDescent="0.2">
      <c r="A32" s="23">
        <v>24</v>
      </c>
      <c r="B32" s="116" t="s">
        <v>347</v>
      </c>
      <c r="C32" s="269">
        <v>21277</v>
      </c>
      <c r="D32" s="439">
        <v>20754</v>
      </c>
      <c r="E32" s="271">
        <f t="shared" ref="E32:E47" si="1">+D32/C32</f>
        <v>0.97541946703012639</v>
      </c>
    </row>
    <row r="33" spans="1:6" x14ac:dyDescent="0.2">
      <c r="A33" s="23">
        <v>25</v>
      </c>
      <c r="B33" s="116" t="s">
        <v>348</v>
      </c>
      <c r="C33" s="269">
        <v>5066</v>
      </c>
      <c r="D33" s="439">
        <v>4877</v>
      </c>
      <c r="E33" s="271">
        <f t="shared" si="1"/>
        <v>0.96269245953414928</v>
      </c>
    </row>
    <row r="34" spans="1:6" x14ac:dyDescent="0.2">
      <c r="A34" s="23">
        <v>26</v>
      </c>
      <c r="B34" s="116" t="s">
        <v>349</v>
      </c>
      <c r="C34" s="269">
        <v>14470</v>
      </c>
      <c r="D34" s="439">
        <v>14087</v>
      </c>
      <c r="E34" s="271">
        <f t="shared" si="1"/>
        <v>0.97353144436765726</v>
      </c>
    </row>
    <row r="35" spans="1:6" x14ac:dyDescent="0.2">
      <c r="A35" s="23">
        <v>27</v>
      </c>
      <c r="B35" s="116" t="s">
        <v>350</v>
      </c>
      <c r="C35" s="269">
        <v>485</v>
      </c>
      <c r="D35" s="439">
        <v>467</v>
      </c>
      <c r="E35" s="271">
        <f t="shared" si="1"/>
        <v>0.96288659793814435</v>
      </c>
    </row>
    <row r="36" spans="1:6" x14ac:dyDescent="0.2">
      <c r="A36" s="23">
        <v>28</v>
      </c>
      <c r="B36" s="116" t="s">
        <v>351</v>
      </c>
      <c r="C36" s="269">
        <v>3119</v>
      </c>
      <c r="D36" s="439">
        <v>6371</v>
      </c>
      <c r="E36" s="271">
        <f t="shared" si="1"/>
        <v>2.0426418723949986</v>
      </c>
    </row>
    <row r="37" spans="1:6" x14ac:dyDescent="0.2">
      <c r="A37" s="23">
        <v>29</v>
      </c>
      <c r="B37" s="116" t="s">
        <v>352</v>
      </c>
      <c r="C37" s="269">
        <v>2152</v>
      </c>
      <c r="D37" s="439">
        <v>3304</v>
      </c>
      <c r="E37" s="271">
        <f t="shared" si="1"/>
        <v>1.5353159851301115</v>
      </c>
    </row>
    <row r="38" spans="1:6" x14ac:dyDescent="0.2">
      <c r="A38" s="23">
        <v>30</v>
      </c>
      <c r="B38" s="116" t="s">
        <v>353</v>
      </c>
      <c r="C38" s="269">
        <v>8767</v>
      </c>
      <c r="D38" s="439">
        <v>8555</v>
      </c>
      <c r="E38" s="271">
        <f t="shared" si="1"/>
        <v>0.97581840994638991</v>
      </c>
    </row>
    <row r="39" spans="1:6" x14ac:dyDescent="0.2">
      <c r="A39" s="23">
        <v>31</v>
      </c>
      <c r="B39" s="116" t="s">
        <v>354</v>
      </c>
      <c r="C39" s="269">
        <v>444</v>
      </c>
      <c r="D39" s="439">
        <v>433</v>
      </c>
      <c r="E39" s="271">
        <f t="shared" si="1"/>
        <v>0.97522522522522526</v>
      </c>
    </row>
    <row r="40" spans="1:6" x14ac:dyDescent="0.2">
      <c r="A40" s="23">
        <v>32</v>
      </c>
      <c r="B40" s="116" t="s">
        <v>355</v>
      </c>
      <c r="C40" s="269">
        <v>3409</v>
      </c>
      <c r="D40" s="439">
        <v>3330</v>
      </c>
      <c r="E40" s="271">
        <f t="shared" si="1"/>
        <v>0.97682604869463185</v>
      </c>
    </row>
    <row r="41" spans="1:6" x14ac:dyDescent="0.2">
      <c r="A41" s="23">
        <v>33</v>
      </c>
      <c r="B41" s="115" t="s">
        <v>356</v>
      </c>
      <c r="C41" s="267">
        <f>SUM(C42:C43)</f>
        <v>56133</v>
      </c>
      <c r="D41" s="438">
        <f>D42+D43+D44</f>
        <v>50240</v>
      </c>
      <c r="E41" s="268">
        <f t="shared" si="1"/>
        <v>0.89501719131348756</v>
      </c>
    </row>
    <row r="42" spans="1:6" x14ac:dyDescent="0.2">
      <c r="A42" s="23">
        <v>34</v>
      </c>
      <c r="B42" s="116" t="s">
        <v>357</v>
      </c>
      <c r="C42" s="649">
        <v>52217</v>
      </c>
      <c r="D42" s="650">
        <v>50240</v>
      </c>
      <c r="E42" s="651">
        <f t="shared" si="1"/>
        <v>0.96213876706819623</v>
      </c>
      <c r="F42" s="620"/>
    </row>
    <row r="43" spans="1:6" x14ac:dyDescent="0.2">
      <c r="A43" s="23">
        <v>35</v>
      </c>
      <c r="B43" s="116" t="s">
        <v>358</v>
      </c>
      <c r="C43" s="269">
        <v>3916</v>
      </c>
      <c r="D43" s="439">
        <v>0</v>
      </c>
      <c r="E43" s="271">
        <f t="shared" si="1"/>
        <v>0</v>
      </c>
    </row>
    <row r="44" spans="1:6" x14ac:dyDescent="0.2">
      <c r="A44" s="23">
        <v>36</v>
      </c>
      <c r="B44" s="116" t="s">
        <v>675</v>
      </c>
      <c r="C44" s="269">
        <v>3450</v>
      </c>
      <c r="D44" s="438">
        <v>0</v>
      </c>
      <c r="E44" s="271">
        <f t="shared" si="1"/>
        <v>0</v>
      </c>
    </row>
    <row r="45" spans="1:6" x14ac:dyDescent="0.2">
      <c r="A45" s="23">
        <v>37</v>
      </c>
      <c r="B45" s="115" t="s">
        <v>359</v>
      </c>
      <c r="C45" s="267">
        <v>4401</v>
      </c>
      <c r="D45" s="267">
        <v>3306</v>
      </c>
      <c r="E45" s="268">
        <f t="shared" si="1"/>
        <v>0.75119291070211314</v>
      </c>
    </row>
    <row r="46" spans="1:6" x14ac:dyDescent="0.2">
      <c r="A46" s="23">
        <v>38</v>
      </c>
      <c r="B46" s="116" t="s">
        <v>360</v>
      </c>
      <c r="C46" s="269">
        <v>2209</v>
      </c>
      <c r="D46" s="439">
        <v>3306</v>
      </c>
      <c r="E46" s="271">
        <f t="shared" si="1"/>
        <v>1.4966047985513806</v>
      </c>
    </row>
    <row r="47" spans="1:6" x14ac:dyDescent="0.2">
      <c r="A47" s="23">
        <v>39</v>
      </c>
      <c r="B47" s="116" t="s">
        <v>361</v>
      </c>
      <c r="C47" s="269">
        <v>606</v>
      </c>
      <c r="D47" s="439"/>
      <c r="E47" s="271">
        <f t="shared" si="1"/>
        <v>0</v>
      </c>
    </row>
    <row r="48" spans="1:6" x14ac:dyDescent="0.2">
      <c r="A48" s="23">
        <v>40</v>
      </c>
      <c r="B48" s="116" t="s">
        <v>362</v>
      </c>
      <c r="C48" s="269"/>
      <c r="D48" s="439"/>
      <c r="E48" s="270"/>
    </row>
    <row r="49" spans="1:5" s="65" customFormat="1" x14ac:dyDescent="0.2">
      <c r="A49" s="23">
        <v>41</v>
      </c>
      <c r="B49" s="115" t="s">
        <v>363</v>
      </c>
      <c r="C49" s="267">
        <f>SUM(C50:C51)</f>
        <v>2400</v>
      </c>
      <c r="D49" s="438">
        <v>2400</v>
      </c>
      <c r="E49" s="268">
        <f>+D49/C49</f>
        <v>1</v>
      </c>
    </row>
    <row r="50" spans="1:5" s="65" customFormat="1" x14ac:dyDescent="0.2">
      <c r="A50" s="23">
        <v>42</v>
      </c>
      <c r="B50" s="116" t="s">
        <v>364</v>
      </c>
      <c r="C50" s="272">
        <v>2400</v>
      </c>
      <c r="D50" s="440">
        <v>2400</v>
      </c>
      <c r="E50" s="271">
        <f>+D50/C50</f>
        <v>1</v>
      </c>
    </row>
    <row r="51" spans="1:5" s="65" customFormat="1" x14ac:dyDescent="0.2">
      <c r="A51" s="23">
        <v>43</v>
      </c>
      <c r="B51" s="116" t="s">
        <v>365</v>
      </c>
      <c r="C51" s="272"/>
      <c r="D51" s="440"/>
      <c r="E51" s="270"/>
    </row>
    <row r="52" spans="1:5" s="65" customFormat="1" x14ac:dyDescent="0.2">
      <c r="A52" s="23">
        <v>44</v>
      </c>
      <c r="B52" s="115" t="s">
        <v>366</v>
      </c>
      <c r="C52" s="267">
        <f>SUM(C53:C59)</f>
        <v>108347</v>
      </c>
      <c r="D52" s="438">
        <f>D53+D54+D55</f>
        <v>31638</v>
      </c>
      <c r="E52" s="268">
        <f>+D52/C52</f>
        <v>0.29200623921289931</v>
      </c>
    </row>
    <row r="53" spans="1:5" x14ac:dyDescent="0.2">
      <c r="A53" s="23">
        <v>45</v>
      </c>
      <c r="B53" s="116" t="s">
        <v>367</v>
      </c>
      <c r="C53" s="269">
        <v>28606</v>
      </c>
      <c r="D53" s="439">
        <v>0</v>
      </c>
      <c r="E53" s="271">
        <f>+D53/C53</f>
        <v>0</v>
      </c>
    </row>
    <row r="54" spans="1:5" x14ac:dyDescent="0.2">
      <c r="A54" s="23">
        <v>46</v>
      </c>
      <c r="B54" s="116" t="s">
        <v>368</v>
      </c>
      <c r="C54" s="269">
        <v>4250</v>
      </c>
      <c r="D54" s="439">
        <v>4100</v>
      </c>
      <c r="E54" s="271">
        <f>+D54/C54</f>
        <v>0.96470588235294119</v>
      </c>
    </row>
    <row r="55" spans="1:5" x14ac:dyDescent="0.2">
      <c r="A55" s="23">
        <v>47</v>
      </c>
      <c r="B55" s="116" t="s">
        <v>369</v>
      </c>
      <c r="C55" s="269">
        <v>28496</v>
      </c>
      <c r="D55" s="439">
        <v>27538</v>
      </c>
      <c r="E55" s="271">
        <f>+D55/C55</f>
        <v>0.96638124649073553</v>
      </c>
    </row>
    <row r="56" spans="1:5" x14ac:dyDescent="0.2">
      <c r="A56" s="23">
        <v>48</v>
      </c>
      <c r="B56" s="116" t="s">
        <v>370</v>
      </c>
      <c r="C56" s="269"/>
      <c r="D56" s="439"/>
      <c r="E56" s="270"/>
    </row>
    <row r="57" spans="1:5" x14ac:dyDescent="0.2">
      <c r="A57" s="23">
        <v>49</v>
      </c>
      <c r="B57" s="116" t="s">
        <v>371</v>
      </c>
      <c r="C57" s="269"/>
      <c r="D57" s="439"/>
      <c r="E57" s="270"/>
    </row>
    <row r="58" spans="1:5" x14ac:dyDescent="0.2">
      <c r="A58" s="23">
        <v>50</v>
      </c>
      <c r="B58" s="116" t="s">
        <v>372</v>
      </c>
      <c r="C58" s="269"/>
      <c r="D58" s="439"/>
      <c r="E58" s="270"/>
    </row>
    <row r="59" spans="1:5" x14ac:dyDescent="0.2">
      <c r="A59" s="23">
        <v>51</v>
      </c>
      <c r="B59" s="116" t="s">
        <v>373</v>
      </c>
      <c r="C59" s="269">
        <v>46995</v>
      </c>
      <c r="D59" s="438">
        <v>45678</v>
      </c>
      <c r="E59" s="271">
        <f>+D59/C59</f>
        <v>0.97197574210022342</v>
      </c>
    </row>
    <row r="60" spans="1:5" s="65" customFormat="1" x14ac:dyDescent="0.2">
      <c r="A60" s="23">
        <v>52</v>
      </c>
      <c r="B60" s="115" t="s">
        <v>374</v>
      </c>
      <c r="C60" s="267">
        <f>SUM(C5+C8+C49+C52)</f>
        <v>584536</v>
      </c>
      <c r="D60" s="267">
        <f>SUM(D5+D8+D49+D52)</f>
        <v>601299</v>
      </c>
      <c r="E60" s="268">
        <f>+D60/C60</f>
        <v>1.0286774467269766</v>
      </c>
    </row>
    <row r="61" spans="1:5" x14ac:dyDescent="0.2">
      <c r="A61" s="23">
        <v>53</v>
      </c>
      <c r="B61" s="115" t="s">
        <v>375</v>
      </c>
      <c r="C61" s="267">
        <v>0</v>
      </c>
      <c r="D61" s="438"/>
      <c r="E61" s="270"/>
    </row>
    <row r="62" spans="1:5" x14ac:dyDescent="0.2">
      <c r="A62" s="23">
        <v>54</v>
      </c>
      <c r="B62" s="115" t="s">
        <v>376</v>
      </c>
      <c r="C62" s="267">
        <f>C63+C64+C66</f>
        <v>13842</v>
      </c>
      <c r="D62" s="267">
        <f>D63+D64+D66+D67</f>
        <v>37963</v>
      </c>
      <c r="E62" s="268">
        <f>+D62/C62</f>
        <v>2.7425950007224391</v>
      </c>
    </row>
    <row r="63" spans="1:5" x14ac:dyDescent="0.2">
      <c r="A63" s="23">
        <v>55</v>
      </c>
      <c r="B63" s="116" t="s">
        <v>377</v>
      </c>
      <c r="C63" s="269">
        <v>3149</v>
      </c>
      <c r="D63" s="439">
        <v>2434</v>
      </c>
      <c r="E63" s="270"/>
    </row>
    <row r="64" spans="1:5" x14ac:dyDescent="0.2">
      <c r="A64" s="23">
        <v>56</v>
      </c>
      <c r="B64" s="116" t="s">
        <v>378</v>
      </c>
      <c r="C64" s="269">
        <v>8383</v>
      </c>
      <c r="D64" s="439">
        <v>4386</v>
      </c>
      <c r="E64" s="271">
        <f>+D64/C64</f>
        <v>0.52320171776213764</v>
      </c>
    </row>
    <row r="65" spans="1:5" x14ac:dyDescent="0.2">
      <c r="A65" s="23">
        <v>57</v>
      </c>
      <c r="B65" s="116" t="s">
        <v>379</v>
      </c>
      <c r="C65" s="269">
        <v>4667</v>
      </c>
      <c r="D65" s="439">
        <v>4386</v>
      </c>
      <c r="E65" s="271">
        <f>+D65/C65</f>
        <v>0.93979001499892867</v>
      </c>
    </row>
    <row r="66" spans="1:5" x14ac:dyDescent="0.2">
      <c r="A66" s="23">
        <v>58</v>
      </c>
      <c r="B66" s="116" t="s">
        <v>676</v>
      </c>
      <c r="C66" s="269">
        <v>2310</v>
      </c>
      <c r="D66" s="439">
        <v>2537</v>
      </c>
      <c r="E66" s="271"/>
    </row>
    <row r="67" spans="1:5" x14ac:dyDescent="0.2">
      <c r="A67" s="23">
        <v>59</v>
      </c>
      <c r="B67" s="116" t="s">
        <v>1376</v>
      </c>
      <c r="C67" s="269"/>
      <c r="D67" s="439">
        <v>28606</v>
      </c>
      <c r="E67" s="271"/>
    </row>
    <row r="68" spans="1:5" x14ac:dyDescent="0.2">
      <c r="A68" s="23">
        <v>60</v>
      </c>
      <c r="B68" s="116" t="s">
        <v>380</v>
      </c>
      <c r="C68" s="269">
        <v>100000</v>
      </c>
      <c r="D68" s="439"/>
      <c r="E68" s="271">
        <f>+D68/C68</f>
        <v>0</v>
      </c>
    </row>
    <row r="69" spans="1:5" x14ac:dyDescent="0.2">
      <c r="A69" s="23">
        <v>61</v>
      </c>
      <c r="B69" s="116" t="s">
        <v>381</v>
      </c>
      <c r="C69" s="269">
        <v>191660</v>
      </c>
      <c r="D69" s="439">
        <v>232562</v>
      </c>
      <c r="E69" s="271">
        <f>+D69/C69</f>
        <v>1.2134091620578107</v>
      </c>
    </row>
    <row r="70" spans="1:5" x14ac:dyDescent="0.2">
      <c r="A70" s="23">
        <v>62</v>
      </c>
      <c r="B70" s="116" t="s">
        <v>382</v>
      </c>
      <c r="C70" s="269">
        <v>0</v>
      </c>
      <c r="D70" s="439"/>
      <c r="E70" s="270"/>
    </row>
    <row r="71" spans="1:5" x14ac:dyDescent="0.2">
      <c r="A71" s="23">
        <v>63</v>
      </c>
      <c r="B71" s="115" t="s">
        <v>383</v>
      </c>
      <c r="C71" s="267">
        <f>SUM(C61+C62+C68+C69+C70)</f>
        <v>305502</v>
      </c>
      <c r="D71" s="267">
        <f>SUM(D61+D62+D68+D69+D70)</f>
        <v>270525</v>
      </c>
      <c r="E71" s="268">
        <f>+D71/C71</f>
        <v>0.88550975116365849</v>
      </c>
    </row>
    <row r="72" spans="1:5" x14ac:dyDescent="0.2">
      <c r="A72" s="23">
        <v>64</v>
      </c>
      <c r="B72" s="115" t="s">
        <v>384</v>
      </c>
      <c r="C72" s="267">
        <f>SUM(C71+C60)</f>
        <v>890038</v>
      </c>
      <c r="D72" s="438">
        <f>D52+D59+D26+D41+D28+D10+D45</f>
        <v>645363</v>
      </c>
      <c r="E72" s="268">
        <f>+D72/C72</f>
        <v>0.72509600713677391</v>
      </c>
    </row>
    <row r="74" spans="1:5" x14ac:dyDescent="0.2">
      <c r="B74" s="63"/>
      <c r="C74" s="266" t="s">
        <v>0</v>
      </c>
    </row>
    <row r="75" spans="1:5" x14ac:dyDescent="0.2">
      <c r="B75" s="63" t="s">
        <v>627</v>
      </c>
      <c r="D75" s="265">
        <v>933</v>
      </c>
    </row>
    <row r="76" spans="1:5" x14ac:dyDescent="0.2">
      <c r="B76" t="s">
        <v>629</v>
      </c>
      <c r="D76" s="265">
        <v>5399</v>
      </c>
    </row>
  </sheetData>
  <mergeCells count="3">
    <mergeCell ref="A3:A4"/>
    <mergeCell ref="B3:B4"/>
    <mergeCell ref="C4:E4"/>
  </mergeCells>
  <pageMargins left="0.74803149606299213" right="0.74803149606299213" top="1.3779527559055118" bottom="0.98425196850393704" header="0.51181102362204722" footer="0.51181102362204722"/>
  <pageSetup paperSize="9" scale="71" orientation="portrait" r:id="rId1"/>
  <headerFooter alignWithMargins="0">
    <oddHeader xml:space="preserve">&amp;LMAGYARPOLÁNY KÖZSÉG
ÖNKORMÁNYZATA 
ÉS INTÉZMÉNYEI&amp;C2018. ÉVI ZÁRSZÁMADÁS
VAGYON KIMUTATÁS
(NETTÓ ÉRTÉBEN)
&amp;R3. melléklet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Normal="100" zoomScaleSheetLayoutView="90" workbookViewId="0">
      <pane ySplit="3" topLeftCell="A5" activePane="bottomLeft" state="frozen"/>
      <selection pane="bottomLeft" activeCell="J18" sqref="J18"/>
    </sheetView>
  </sheetViews>
  <sheetFormatPr defaultRowHeight="12.75" x14ac:dyDescent="0.2"/>
  <cols>
    <col min="1" max="1" width="8.140625" style="137" customWidth="1"/>
    <col min="2" max="2" width="82" style="137" customWidth="1"/>
    <col min="3" max="5" width="19.140625" style="137" customWidth="1"/>
    <col min="6" max="16384" width="9.140625" style="137"/>
  </cols>
  <sheetData>
    <row r="1" spans="1:5" x14ac:dyDescent="0.2">
      <c r="A1" s="663" t="s">
        <v>578</v>
      </c>
      <c r="B1" s="664"/>
      <c r="C1" s="664"/>
      <c r="D1" s="664"/>
      <c r="E1" s="664"/>
    </row>
    <row r="2" spans="1:5" ht="15" x14ac:dyDescent="0.2">
      <c r="A2" s="139"/>
      <c r="B2" s="139" t="s">
        <v>1</v>
      </c>
      <c r="C2" s="139" t="s">
        <v>2</v>
      </c>
      <c r="D2" s="139" t="s">
        <v>3</v>
      </c>
      <c r="E2" s="139" t="s">
        <v>4</v>
      </c>
    </row>
    <row r="3" spans="1:5" s="142" customFormat="1" ht="15" x14ac:dyDescent="0.2">
      <c r="A3" s="139"/>
      <c r="B3" s="139" t="s">
        <v>319</v>
      </c>
      <c r="C3" s="139" t="s">
        <v>393</v>
      </c>
      <c r="D3" s="139" t="s">
        <v>394</v>
      </c>
      <c r="E3" s="139" t="s">
        <v>395</v>
      </c>
    </row>
    <row r="4" spans="1:5" x14ac:dyDescent="0.2">
      <c r="A4" s="140" t="s">
        <v>396</v>
      </c>
      <c r="B4" s="141" t="s">
        <v>397</v>
      </c>
      <c r="C4" s="138"/>
      <c r="D4" s="138"/>
      <c r="E4" s="138"/>
    </row>
    <row r="5" spans="1:5" x14ac:dyDescent="0.2">
      <c r="A5" s="457" t="s">
        <v>399</v>
      </c>
      <c r="B5" s="458" t="s">
        <v>816</v>
      </c>
      <c r="C5" s="459">
        <v>3054670</v>
      </c>
      <c r="D5" s="459">
        <v>0</v>
      </c>
      <c r="E5" s="459">
        <v>2912369</v>
      </c>
    </row>
    <row r="6" spans="1:5" x14ac:dyDescent="0.2">
      <c r="A6" s="460" t="s">
        <v>401</v>
      </c>
      <c r="B6" s="461" t="s">
        <v>631</v>
      </c>
      <c r="C6" s="462">
        <v>3054670</v>
      </c>
      <c r="D6" s="462">
        <v>0</v>
      </c>
      <c r="E6" s="462">
        <v>2912369</v>
      </c>
    </row>
    <row r="7" spans="1:5" x14ac:dyDescent="0.2">
      <c r="A7" s="457" t="s">
        <v>402</v>
      </c>
      <c r="B7" s="458" t="s">
        <v>817</v>
      </c>
      <c r="C7" s="459">
        <v>541170613</v>
      </c>
      <c r="D7" s="459">
        <v>0</v>
      </c>
      <c r="E7" s="459">
        <v>570289450</v>
      </c>
    </row>
    <row r="8" spans="1:5" x14ac:dyDescent="0.2">
      <c r="A8" s="457" t="s">
        <v>403</v>
      </c>
      <c r="B8" s="458" t="s">
        <v>800</v>
      </c>
      <c r="C8" s="459">
        <v>4401470</v>
      </c>
      <c r="D8" s="459">
        <v>0</v>
      </c>
      <c r="E8" s="459">
        <v>3305685</v>
      </c>
    </row>
    <row r="9" spans="1:5" x14ac:dyDescent="0.2">
      <c r="A9" s="457" t="s">
        <v>405</v>
      </c>
      <c r="B9" s="458" t="s">
        <v>818</v>
      </c>
      <c r="C9" s="459">
        <v>29702495</v>
      </c>
      <c r="D9" s="459">
        <v>0</v>
      </c>
      <c r="E9" s="459">
        <v>71421582</v>
      </c>
    </row>
    <row r="10" spans="1:5" x14ac:dyDescent="0.2">
      <c r="A10" s="460" t="s">
        <v>407</v>
      </c>
      <c r="B10" s="461" t="s">
        <v>632</v>
      </c>
      <c r="C10" s="462">
        <v>575274578</v>
      </c>
      <c r="D10" s="462">
        <v>0</v>
      </c>
      <c r="E10" s="462">
        <v>645016717</v>
      </c>
    </row>
    <row r="11" spans="1:5" x14ac:dyDescent="0.2">
      <c r="A11" s="457" t="s">
        <v>408</v>
      </c>
      <c r="B11" s="458" t="s">
        <v>819</v>
      </c>
      <c r="C11" s="459">
        <v>2400000</v>
      </c>
      <c r="D11" s="459">
        <v>0</v>
      </c>
      <c r="E11" s="459">
        <v>2400000</v>
      </c>
    </row>
    <row r="12" spans="1:5" x14ac:dyDescent="0.2">
      <c r="A12" s="457" t="s">
        <v>410</v>
      </c>
      <c r="B12" s="458" t="s">
        <v>820</v>
      </c>
      <c r="C12" s="459">
        <v>2400000</v>
      </c>
      <c r="D12" s="459">
        <v>0</v>
      </c>
      <c r="E12" s="459">
        <v>2400000</v>
      </c>
    </row>
    <row r="13" spans="1:5" x14ac:dyDescent="0.2">
      <c r="A13" s="460" t="s">
        <v>418</v>
      </c>
      <c r="B13" s="461" t="s">
        <v>633</v>
      </c>
      <c r="C13" s="462">
        <v>2400000</v>
      </c>
      <c r="D13" s="462">
        <v>0</v>
      </c>
      <c r="E13" s="462">
        <v>2400000</v>
      </c>
    </row>
    <row r="14" spans="1:5" x14ac:dyDescent="0.2">
      <c r="A14" s="457" t="s">
        <v>419</v>
      </c>
      <c r="B14" s="458" t="s">
        <v>821</v>
      </c>
      <c r="C14" s="459">
        <v>0</v>
      </c>
      <c r="D14" s="459">
        <v>0</v>
      </c>
      <c r="E14" s="459">
        <v>28606206</v>
      </c>
    </row>
    <row r="15" spans="1:5" x14ac:dyDescent="0.2">
      <c r="A15" s="457" t="s">
        <v>421</v>
      </c>
      <c r="B15" s="458" t="s">
        <v>822</v>
      </c>
      <c r="C15" s="459">
        <v>0</v>
      </c>
      <c r="D15" s="459">
        <v>0</v>
      </c>
      <c r="E15" s="459">
        <v>28606206</v>
      </c>
    </row>
    <row r="16" spans="1:5" x14ac:dyDescent="0.2">
      <c r="A16" s="460" t="s">
        <v>424</v>
      </c>
      <c r="B16" s="461" t="s">
        <v>781</v>
      </c>
      <c r="C16" s="462">
        <v>0</v>
      </c>
      <c r="D16" s="462">
        <v>0</v>
      </c>
      <c r="E16" s="462">
        <v>28606206</v>
      </c>
    </row>
    <row r="17" spans="1:5" x14ac:dyDescent="0.2">
      <c r="A17" s="460" t="s">
        <v>425</v>
      </c>
      <c r="B17" s="461" t="s">
        <v>634</v>
      </c>
      <c r="C17" s="462">
        <v>580729248</v>
      </c>
      <c r="D17" s="462">
        <v>0</v>
      </c>
      <c r="E17" s="462">
        <v>678935292</v>
      </c>
    </row>
    <row r="18" spans="1:5" x14ac:dyDescent="0.2">
      <c r="A18" s="457" t="s">
        <v>429</v>
      </c>
      <c r="B18" s="458" t="s">
        <v>823</v>
      </c>
      <c r="C18" s="459">
        <v>100000000</v>
      </c>
      <c r="D18" s="459">
        <v>0</v>
      </c>
      <c r="E18" s="459">
        <v>0</v>
      </c>
    </row>
    <row r="19" spans="1:5" x14ac:dyDescent="0.2">
      <c r="A19" s="457" t="s">
        <v>430</v>
      </c>
      <c r="B19" s="458" t="s">
        <v>824</v>
      </c>
      <c r="C19" s="459">
        <v>100000000</v>
      </c>
      <c r="D19" s="459">
        <v>0</v>
      </c>
      <c r="E19" s="459">
        <v>0</v>
      </c>
    </row>
    <row r="20" spans="1:5" x14ac:dyDescent="0.2">
      <c r="A20" s="460" t="s">
        <v>432</v>
      </c>
      <c r="B20" s="461" t="s">
        <v>825</v>
      </c>
      <c r="C20" s="462">
        <v>100000000</v>
      </c>
      <c r="D20" s="462">
        <v>0</v>
      </c>
      <c r="E20" s="462">
        <v>0</v>
      </c>
    </row>
    <row r="21" spans="1:5" x14ac:dyDescent="0.2">
      <c r="A21" s="460" t="s">
        <v>433</v>
      </c>
      <c r="B21" s="461" t="s">
        <v>826</v>
      </c>
      <c r="C21" s="462">
        <v>100000000</v>
      </c>
      <c r="D21" s="462">
        <v>0</v>
      </c>
      <c r="E21" s="462">
        <v>0</v>
      </c>
    </row>
    <row r="22" spans="1:5" x14ac:dyDescent="0.2">
      <c r="A22" s="457" t="s">
        <v>435</v>
      </c>
      <c r="B22" s="458" t="s">
        <v>827</v>
      </c>
      <c r="C22" s="459">
        <v>191659981</v>
      </c>
      <c r="D22" s="459">
        <v>0</v>
      </c>
      <c r="E22" s="459">
        <v>82215076</v>
      </c>
    </row>
    <row r="23" spans="1:5" x14ac:dyDescent="0.2">
      <c r="A23" s="457" t="s">
        <v>436</v>
      </c>
      <c r="B23" s="458" t="s">
        <v>828</v>
      </c>
      <c r="C23" s="459">
        <v>0</v>
      </c>
      <c r="D23" s="459">
        <v>0</v>
      </c>
      <c r="E23" s="459">
        <v>150347255</v>
      </c>
    </row>
    <row r="24" spans="1:5" x14ac:dyDescent="0.2">
      <c r="A24" s="460" t="s">
        <v>437</v>
      </c>
      <c r="B24" s="461" t="s">
        <v>829</v>
      </c>
      <c r="C24" s="462">
        <v>191659981</v>
      </c>
      <c r="D24" s="462">
        <v>0</v>
      </c>
      <c r="E24" s="462">
        <v>232562331</v>
      </c>
    </row>
    <row r="25" spans="1:5" x14ac:dyDescent="0.2">
      <c r="A25" s="460" t="s">
        <v>438</v>
      </c>
      <c r="B25" s="461" t="s">
        <v>636</v>
      </c>
      <c r="C25" s="462">
        <v>191659981</v>
      </c>
      <c r="D25" s="462">
        <v>0</v>
      </c>
      <c r="E25" s="462">
        <v>232562331</v>
      </c>
    </row>
    <row r="26" spans="1:5" ht="25.5" x14ac:dyDescent="0.2">
      <c r="A26" s="457" t="s">
        <v>439</v>
      </c>
      <c r="B26" s="458" t="s">
        <v>830</v>
      </c>
      <c r="C26" s="459">
        <v>1450000</v>
      </c>
      <c r="D26" s="459">
        <v>0</v>
      </c>
      <c r="E26" s="459">
        <v>0</v>
      </c>
    </row>
    <row r="27" spans="1:5" ht="25.5" x14ac:dyDescent="0.2">
      <c r="A27" s="457" t="s">
        <v>440</v>
      </c>
      <c r="B27" s="458" t="s">
        <v>831</v>
      </c>
      <c r="C27" s="459">
        <v>1450000</v>
      </c>
      <c r="D27" s="459">
        <v>0</v>
      </c>
      <c r="E27" s="459">
        <v>0</v>
      </c>
    </row>
    <row r="28" spans="1:5" x14ac:dyDescent="0.2">
      <c r="A28" s="457" t="s">
        <v>441</v>
      </c>
      <c r="B28" s="458" t="s">
        <v>832</v>
      </c>
      <c r="C28" s="459">
        <v>4667112</v>
      </c>
      <c r="D28" s="459">
        <v>0</v>
      </c>
      <c r="E28" s="459">
        <v>4386008</v>
      </c>
    </row>
    <row r="29" spans="1:5" x14ac:dyDescent="0.2">
      <c r="A29" s="457" t="s">
        <v>442</v>
      </c>
      <c r="B29" s="458" t="s">
        <v>833</v>
      </c>
      <c r="C29" s="459">
        <v>819613</v>
      </c>
      <c r="D29" s="459">
        <v>0</v>
      </c>
      <c r="E29" s="459">
        <v>1046263</v>
      </c>
    </row>
    <row r="30" spans="1:5" x14ac:dyDescent="0.2">
      <c r="A30" s="457" t="s">
        <v>443</v>
      </c>
      <c r="B30" s="458" t="s">
        <v>834</v>
      </c>
      <c r="C30" s="459">
        <v>2195274</v>
      </c>
      <c r="D30" s="459">
        <v>0</v>
      </c>
      <c r="E30" s="459">
        <v>1711375</v>
      </c>
    </row>
    <row r="31" spans="1:5" x14ac:dyDescent="0.2">
      <c r="A31" s="457" t="s">
        <v>444</v>
      </c>
      <c r="B31" s="458" t="s">
        <v>835</v>
      </c>
      <c r="C31" s="459">
        <v>1652225</v>
      </c>
      <c r="D31" s="459">
        <v>0</v>
      </c>
      <c r="E31" s="459">
        <v>1628370</v>
      </c>
    </row>
    <row r="32" spans="1:5" x14ac:dyDescent="0.2">
      <c r="A32" s="457" t="s">
        <v>445</v>
      </c>
      <c r="B32" s="458" t="s">
        <v>801</v>
      </c>
      <c r="C32" s="459">
        <v>2812020</v>
      </c>
      <c r="D32" s="459">
        <v>0</v>
      </c>
      <c r="E32" s="459">
        <v>2490914</v>
      </c>
    </row>
    <row r="33" spans="1:5" ht="25.5" x14ac:dyDescent="0.2">
      <c r="A33" s="457" t="s">
        <v>446</v>
      </c>
      <c r="B33" s="458" t="s">
        <v>802</v>
      </c>
      <c r="C33" s="459">
        <v>947985</v>
      </c>
      <c r="D33" s="459">
        <v>0</v>
      </c>
      <c r="E33" s="459">
        <v>18556</v>
      </c>
    </row>
    <row r="34" spans="1:5" x14ac:dyDescent="0.2">
      <c r="A34" s="457" t="s">
        <v>447</v>
      </c>
      <c r="B34" s="458" t="s">
        <v>836</v>
      </c>
      <c r="C34" s="459">
        <v>72300</v>
      </c>
      <c r="D34" s="459">
        <v>0</v>
      </c>
      <c r="E34" s="459">
        <v>408312</v>
      </c>
    </row>
    <row r="35" spans="1:5" x14ac:dyDescent="0.2">
      <c r="A35" s="457" t="s">
        <v>448</v>
      </c>
      <c r="B35" s="458" t="s">
        <v>837</v>
      </c>
      <c r="C35" s="459">
        <v>1791735</v>
      </c>
      <c r="D35" s="459">
        <v>0</v>
      </c>
      <c r="E35" s="459">
        <v>1654640</v>
      </c>
    </row>
    <row r="36" spans="1:5" x14ac:dyDescent="0.2">
      <c r="A36" s="457" t="s">
        <v>449</v>
      </c>
      <c r="B36" s="458" t="s">
        <v>838</v>
      </c>
      <c r="C36" s="459">
        <v>0</v>
      </c>
      <c r="D36" s="459">
        <v>0</v>
      </c>
      <c r="E36" s="459">
        <v>409406</v>
      </c>
    </row>
    <row r="37" spans="1:5" ht="25.5" x14ac:dyDescent="0.2">
      <c r="A37" s="457" t="s">
        <v>450</v>
      </c>
      <c r="B37" s="458" t="s">
        <v>839</v>
      </c>
      <c r="C37" s="459">
        <v>2265458</v>
      </c>
      <c r="D37" s="459">
        <v>0</v>
      </c>
      <c r="E37" s="459">
        <v>2000000</v>
      </c>
    </row>
    <row r="38" spans="1:5" ht="25.5" x14ac:dyDescent="0.2">
      <c r="A38" s="457" t="s">
        <v>451</v>
      </c>
      <c r="B38" s="458" t="s">
        <v>840</v>
      </c>
      <c r="C38" s="459">
        <v>2000000</v>
      </c>
      <c r="D38" s="459">
        <v>0</v>
      </c>
      <c r="E38" s="459">
        <v>2000000</v>
      </c>
    </row>
    <row r="39" spans="1:5" ht="25.5" x14ac:dyDescent="0.2">
      <c r="A39" s="457" t="s">
        <v>452</v>
      </c>
      <c r="B39" s="458" t="s">
        <v>841</v>
      </c>
      <c r="C39" s="459">
        <v>0</v>
      </c>
      <c r="D39" s="459">
        <v>0</v>
      </c>
      <c r="E39" s="459">
        <v>480000</v>
      </c>
    </row>
    <row r="40" spans="1:5" x14ac:dyDescent="0.2">
      <c r="A40" s="460" t="s">
        <v>453</v>
      </c>
      <c r="B40" s="461" t="s">
        <v>637</v>
      </c>
      <c r="C40" s="462">
        <v>11194590</v>
      </c>
      <c r="D40" s="462">
        <v>0</v>
      </c>
      <c r="E40" s="462">
        <v>9356922</v>
      </c>
    </row>
    <row r="41" spans="1:5" ht="25.5" x14ac:dyDescent="0.2">
      <c r="A41" s="457" t="s">
        <v>454</v>
      </c>
      <c r="B41" s="458" t="s">
        <v>842</v>
      </c>
      <c r="C41" s="459">
        <v>0</v>
      </c>
      <c r="D41" s="459">
        <v>0</v>
      </c>
      <c r="E41" s="459">
        <v>5911677</v>
      </c>
    </row>
    <row r="42" spans="1:5" ht="25.5" x14ac:dyDescent="0.2">
      <c r="A42" s="457" t="s">
        <v>455</v>
      </c>
      <c r="B42" s="458" t="s">
        <v>843</v>
      </c>
      <c r="C42" s="459">
        <v>0</v>
      </c>
      <c r="D42" s="459">
        <v>0</v>
      </c>
      <c r="E42" s="459">
        <v>5911677</v>
      </c>
    </row>
    <row r="43" spans="1:5" x14ac:dyDescent="0.2">
      <c r="A43" s="460" t="s">
        <v>456</v>
      </c>
      <c r="B43" s="461" t="s">
        <v>782</v>
      </c>
      <c r="C43" s="462">
        <v>0</v>
      </c>
      <c r="D43" s="462">
        <v>0</v>
      </c>
      <c r="E43" s="462">
        <v>5911677</v>
      </c>
    </row>
    <row r="44" spans="1:5" x14ac:dyDescent="0.2">
      <c r="A44" s="457" t="s">
        <v>457</v>
      </c>
      <c r="B44" s="458" t="s">
        <v>803</v>
      </c>
      <c r="C44" s="459">
        <v>2310114</v>
      </c>
      <c r="D44" s="459">
        <v>0</v>
      </c>
      <c r="E44" s="459">
        <v>222937</v>
      </c>
    </row>
    <row r="45" spans="1:5" x14ac:dyDescent="0.2">
      <c r="A45" s="457" t="s">
        <v>458</v>
      </c>
      <c r="B45" s="458" t="s">
        <v>844</v>
      </c>
      <c r="C45" s="459">
        <v>92904</v>
      </c>
      <c r="D45" s="459">
        <v>0</v>
      </c>
      <c r="E45" s="459">
        <v>57691</v>
      </c>
    </row>
    <row r="46" spans="1:5" x14ac:dyDescent="0.2">
      <c r="A46" s="457" t="s">
        <v>460</v>
      </c>
      <c r="B46" s="458" t="s">
        <v>845</v>
      </c>
      <c r="C46" s="459">
        <v>2217210</v>
      </c>
      <c r="D46" s="459">
        <v>0</v>
      </c>
      <c r="E46" s="459">
        <v>165246</v>
      </c>
    </row>
    <row r="47" spans="1:5" x14ac:dyDescent="0.2">
      <c r="A47" s="457" t="s">
        <v>461</v>
      </c>
      <c r="B47" s="458" t="s">
        <v>846</v>
      </c>
      <c r="C47" s="459">
        <v>60000</v>
      </c>
      <c r="D47" s="459">
        <v>0</v>
      </c>
      <c r="E47" s="459">
        <v>60000</v>
      </c>
    </row>
    <row r="48" spans="1:5" x14ac:dyDescent="0.2">
      <c r="A48" s="457" t="s">
        <v>462</v>
      </c>
      <c r="B48" s="458" t="s">
        <v>847</v>
      </c>
      <c r="C48" s="459">
        <v>0</v>
      </c>
      <c r="D48" s="459">
        <v>0</v>
      </c>
      <c r="E48" s="459">
        <v>28606206</v>
      </c>
    </row>
    <row r="49" spans="1:5" x14ac:dyDescent="0.2">
      <c r="A49" s="460" t="s">
        <v>805</v>
      </c>
      <c r="B49" s="461" t="s">
        <v>638</v>
      </c>
      <c r="C49" s="462">
        <v>2370114</v>
      </c>
      <c r="D49" s="462">
        <v>0</v>
      </c>
      <c r="E49" s="462">
        <v>28889143</v>
      </c>
    </row>
    <row r="50" spans="1:5" x14ac:dyDescent="0.2">
      <c r="A50" s="460" t="s">
        <v>806</v>
      </c>
      <c r="B50" s="461" t="s">
        <v>639</v>
      </c>
      <c r="C50" s="462">
        <v>13564704</v>
      </c>
      <c r="D50" s="462">
        <v>0</v>
      </c>
      <c r="E50" s="462">
        <v>44157742</v>
      </c>
    </row>
    <row r="51" spans="1:5" x14ac:dyDescent="0.2">
      <c r="A51" s="457" t="s">
        <v>848</v>
      </c>
      <c r="B51" s="458" t="s">
        <v>849</v>
      </c>
      <c r="C51" s="459">
        <v>0</v>
      </c>
      <c r="D51" s="459">
        <v>0</v>
      </c>
      <c r="E51" s="459">
        <v>1232000</v>
      </c>
    </row>
    <row r="52" spans="1:5" x14ac:dyDescent="0.2">
      <c r="A52" s="460" t="s">
        <v>850</v>
      </c>
      <c r="B52" s="461" t="s">
        <v>851</v>
      </c>
      <c r="C52" s="462">
        <v>0</v>
      </c>
      <c r="D52" s="462">
        <v>0</v>
      </c>
      <c r="E52" s="462">
        <v>1232000</v>
      </c>
    </row>
    <row r="53" spans="1:5" x14ac:dyDescent="0.2">
      <c r="A53" s="460" t="s">
        <v>852</v>
      </c>
      <c r="B53" s="461" t="s">
        <v>853</v>
      </c>
      <c r="C53" s="462">
        <v>0</v>
      </c>
      <c r="D53" s="462">
        <v>0</v>
      </c>
      <c r="E53" s="462">
        <v>1232000</v>
      </c>
    </row>
    <row r="54" spans="1:5" x14ac:dyDescent="0.2">
      <c r="A54" s="460" t="s">
        <v>807</v>
      </c>
      <c r="B54" s="461" t="s">
        <v>476</v>
      </c>
      <c r="C54" s="462">
        <v>885953933</v>
      </c>
      <c r="D54" s="462">
        <v>0</v>
      </c>
      <c r="E54" s="462">
        <v>956887365</v>
      </c>
    </row>
    <row r="55" spans="1:5" x14ac:dyDescent="0.2">
      <c r="A55" s="457" t="s">
        <v>808</v>
      </c>
      <c r="B55" s="458" t="s">
        <v>809</v>
      </c>
      <c r="C55" s="459">
        <v>705461024</v>
      </c>
      <c r="D55" s="459">
        <v>0</v>
      </c>
      <c r="E55" s="459">
        <v>705461024</v>
      </c>
    </row>
    <row r="56" spans="1:5" x14ac:dyDescent="0.2">
      <c r="A56" s="457" t="s">
        <v>854</v>
      </c>
      <c r="B56" s="458" t="s">
        <v>855</v>
      </c>
      <c r="C56" s="459">
        <v>33276359</v>
      </c>
      <c r="D56" s="459">
        <v>0</v>
      </c>
      <c r="E56" s="459">
        <v>61882565</v>
      </c>
    </row>
    <row r="57" spans="1:5" x14ac:dyDescent="0.2">
      <c r="A57" s="457" t="s">
        <v>856</v>
      </c>
      <c r="B57" s="458" t="s">
        <v>857</v>
      </c>
      <c r="C57" s="459">
        <v>68322745</v>
      </c>
      <c r="D57" s="459">
        <v>0</v>
      </c>
      <c r="E57" s="459">
        <v>68322745</v>
      </c>
    </row>
    <row r="58" spans="1:5" x14ac:dyDescent="0.2">
      <c r="A58" s="457" t="s">
        <v>810</v>
      </c>
      <c r="B58" s="458" t="s">
        <v>641</v>
      </c>
      <c r="C58" s="459">
        <v>-106023703</v>
      </c>
      <c r="D58" s="459">
        <v>0</v>
      </c>
      <c r="E58" s="459">
        <v>72102081</v>
      </c>
    </row>
    <row r="59" spans="1:5" x14ac:dyDescent="0.2">
      <c r="A59" s="457" t="s">
        <v>811</v>
      </c>
      <c r="B59" s="458" t="s">
        <v>642</v>
      </c>
      <c r="C59" s="459">
        <v>178125784</v>
      </c>
      <c r="D59" s="459">
        <v>0</v>
      </c>
      <c r="E59" s="459">
        <v>41897624</v>
      </c>
    </row>
    <row r="60" spans="1:5" x14ac:dyDescent="0.2">
      <c r="A60" s="460" t="s">
        <v>812</v>
      </c>
      <c r="B60" s="461" t="s">
        <v>643</v>
      </c>
      <c r="C60" s="462">
        <v>879162209</v>
      </c>
      <c r="D60" s="462">
        <v>0</v>
      </c>
      <c r="E60" s="462">
        <v>949666039</v>
      </c>
    </row>
    <row r="61" spans="1:5" x14ac:dyDescent="0.2">
      <c r="A61" s="457" t="s">
        <v>858</v>
      </c>
      <c r="B61" s="458" t="s">
        <v>859</v>
      </c>
      <c r="C61" s="459">
        <v>0</v>
      </c>
      <c r="D61" s="459">
        <v>0</v>
      </c>
      <c r="E61" s="459">
        <v>195963</v>
      </c>
    </row>
    <row r="62" spans="1:5" x14ac:dyDescent="0.2">
      <c r="A62" s="460" t="s">
        <v>860</v>
      </c>
      <c r="B62" s="461" t="s">
        <v>784</v>
      </c>
      <c r="C62" s="462">
        <v>0</v>
      </c>
      <c r="D62" s="462">
        <v>0</v>
      </c>
      <c r="E62" s="462">
        <v>195963</v>
      </c>
    </row>
    <row r="63" spans="1:5" ht="25.5" x14ac:dyDescent="0.2">
      <c r="A63" s="457" t="s">
        <v>861</v>
      </c>
      <c r="B63" s="458" t="s">
        <v>862</v>
      </c>
      <c r="C63" s="459">
        <v>4494405</v>
      </c>
      <c r="D63" s="459">
        <v>0</v>
      </c>
      <c r="E63" s="459">
        <v>4466997</v>
      </c>
    </row>
    <row r="64" spans="1:5" ht="25.5" x14ac:dyDescent="0.2">
      <c r="A64" s="457" t="s">
        <v>863</v>
      </c>
      <c r="B64" s="458" t="s">
        <v>864</v>
      </c>
      <c r="C64" s="459">
        <v>4494405</v>
      </c>
      <c r="D64" s="459">
        <v>0</v>
      </c>
      <c r="E64" s="459">
        <v>4466997</v>
      </c>
    </row>
    <row r="65" spans="1:5" x14ac:dyDescent="0.2">
      <c r="A65" s="460" t="s">
        <v>865</v>
      </c>
      <c r="B65" s="461" t="s">
        <v>644</v>
      </c>
      <c r="C65" s="462">
        <v>4494405</v>
      </c>
      <c r="D65" s="462">
        <v>0</v>
      </c>
      <c r="E65" s="462">
        <v>4466997</v>
      </c>
    </row>
    <row r="66" spans="1:5" x14ac:dyDescent="0.2">
      <c r="A66" s="457" t="s">
        <v>866</v>
      </c>
      <c r="B66" s="458" t="s">
        <v>867</v>
      </c>
      <c r="C66" s="459">
        <v>2166811</v>
      </c>
      <c r="D66" s="459">
        <v>0</v>
      </c>
      <c r="E66" s="459">
        <v>2519194</v>
      </c>
    </row>
    <row r="67" spans="1:5" x14ac:dyDescent="0.2">
      <c r="A67" s="457" t="s">
        <v>868</v>
      </c>
      <c r="B67" s="458" t="s">
        <v>869</v>
      </c>
      <c r="C67" s="459">
        <v>130508</v>
      </c>
      <c r="D67" s="459">
        <v>0</v>
      </c>
      <c r="E67" s="459">
        <v>39172</v>
      </c>
    </row>
    <row r="68" spans="1:5" x14ac:dyDescent="0.2">
      <c r="A68" s="460" t="s">
        <v>870</v>
      </c>
      <c r="B68" s="461" t="s">
        <v>645</v>
      </c>
      <c r="C68" s="462">
        <v>2297319</v>
      </c>
      <c r="D68" s="462">
        <v>0</v>
      </c>
      <c r="E68" s="462">
        <v>2558366</v>
      </c>
    </row>
    <row r="69" spans="1:5" x14ac:dyDescent="0.2">
      <c r="A69" s="460" t="s">
        <v>871</v>
      </c>
      <c r="B69" s="461" t="s">
        <v>646</v>
      </c>
      <c r="C69" s="462">
        <v>6791724</v>
      </c>
      <c r="D69" s="462">
        <v>0</v>
      </c>
      <c r="E69" s="462">
        <v>7221326</v>
      </c>
    </row>
    <row r="70" spans="1:5" x14ac:dyDescent="0.2">
      <c r="A70" s="460" t="s">
        <v>813</v>
      </c>
      <c r="B70" s="461" t="s">
        <v>647</v>
      </c>
      <c r="C70" s="462">
        <v>885953933</v>
      </c>
      <c r="D70" s="462">
        <v>0</v>
      </c>
      <c r="E70" s="462">
        <v>956887365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scale="61" orientation="portrait" horizontalDpi="300" verticalDpi="300" r:id="rId1"/>
  <headerFooter alignWithMargins="0">
    <oddHeader xml:space="preserve">&amp;LMAGYARPOLÁNY KÖZSÉG
ÖNKORMÁNYZATA&amp;C2018. ÉVI ZÁRSZÁMADÁS
MÉRLEG&amp;R4.MELLÉKLET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pane ySplit="4" topLeftCell="A5" activePane="bottomLeft" state="frozen"/>
      <selection pane="bottomLeft" activeCell="E21" sqref="E21"/>
    </sheetView>
  </sheetViews>
  <sheetFormatPr defaultRowHeight="12.75" x14ac:dyDescent="0.2"/>
  <cols>
    <col min="1" max="1" width="10.85546875" style="137" customWidth="1"/>
    <col min="2" max="2" width="82" style="137" customWidth="1"/>
    <col min="3" max="3" width="19.140625" style="137" customWidth="1"/>
    <col min="4" max="16384" width="9.140625" style="137"/>
  </cols>
  <sheetData>
    <row r="1" spans="1:3" x14ac:dyDescent="0.2">
      <c r="A1" s="137" t="s">
        <v>577</v>
      </c>
      <c r="C1" s="196"/>
    </row>
    <row r="2" spans="1:3" s="160" customFormat="1" ht="25.5" customHeight="1" x14ac:dyDescent="0.2">
      <c r="A2" s="158"/>
      <c r="B2" s="159" t="s">
        <v>499</v>
      </c>
      <c r="C2" s="159" t="s">
        <v>2</v>
      </c>
    </row>
    <row r="3" spans="1:3" ht="25.5" customHeight="1" x14ac:dyDescent="0.2">
      <c r="A3" s="139" t="s">
        <v>323</v>
      </c>
      <c r="B3" s="139" t="s">
        <v>319</v>
      </c>
      <c r="C3" s="139" t="s">
        <v>463</v>
      </c>
    </row>
    <row r="4" spans="1:3" ht="25.5" customHeight="1" x14ac:dyDescent="0.2">
      <c r="A4" s="457" t="s">
        <v>398</v>
      </c>
      <c r="B4" s="458" t="s">
        <v>464</v>
      </c>
      <c r="C4" s="459">
        <v>257978631</v>
      </c>
    </row>
    <row r="5" spans="1:3" ht="25.5" customHeight="1" x14ac:dyDescent="0.2">
      <c r="A5" s="457" t="s">
        <v>399</v>
      </c>
      <c r="B5" s="458" t="s">
        <v>465</v>
      </c>
      <c r="C5" s="459">
        <v>271134997</v>
      </c>
    </row>
    <row r="6" spans="1:3" ht="25.5" customHeight="1" x14ac:dyDescent="0.2">
      <c r="A6" s="460" t="s">
        <v>400</v>
      </c>
      <c r="B6" s="461" t="s">
        <v>466</v>
      </c>
      <c r="C6" s="462">
        <v>-13156366</v>
      </c>
    </row>
    <row r="7" spans="1:3" ht="25.5" customHeight="1" x14ac:dyDescent="0.2">
      <c r="A7" s="457" t="s">
        <v>401</v>
      </c>
      <c r="B7" s="458" t="s">
        <v>467</v>
      </c>
      <c r="C7" s="459">
        <v>300963224</v>
      </c>
    </row>
    <row r="8" spans="1:3" ht="25.5" customHeight="1" x14ac:dyDescent="0.2">
      <c r="A8" s="457" t="s">
        <v>402</v>
      </c>
      <c r="B8" s="458" t="s">
        <v>468</v>
      </c>
      <c r="C8" s="459">
        <v>56551755</v>
      </c>
    </row>
    <row r="9" spans="1:3" ht="25.5" customHeight="1" x14ac:dyDescent="0.2">
      <c r="A9" s="460" t="s">
        <v>403</v>
      </c>
      <c r="B9" s="461" t="s">
        <v>469</v>
      </c>
      <c r="C9" s="462">
        <v>244411469</v>
      </c>
    </row>
    <row r="10" spans="1:3" ht="25.5" customHeight="1" x14ac:dyDescent="0.2">
      <c r="A10" s="460" t="s">
        <v>404</v>
      </c>
      <c r="B10" s="461" t="s">
        <v>470</v>
      </c>
      <c r="C10" s="462">
        <v>231255103</v>
      </c>
    </row>
    <row r="11" spans="1:3" ht="25.5" customHeight="1" x14ac:dyDescent="0.2">
      <c r="A11" s="460" t="s">
        <v>412</v>
      </c>
      <c r="B11" s="461" t="s">
        <v>471</v>
      </c>
      <c r="C11" s="462">
        <v>231255103</v>
      </c>
    </row>
    <row r="12" spans="1:3" ht="25.5" customHeight="1" x14ac:dyDescent="0.2">
      <c r="A12" s="460" t="s">
        <v>414</v>
      </c>
      <c r="B12" s="461" t="s">
        <v>472</v>
      </c>
      <c r="C12" s="462">
        <v>231255103</v>
      </c>
    </row>
  </sheetData>
  <pageMargins left="0.74803149606299213" right="0.74803149606299213" top="0.98425196850393704" bottom="0.98425196850393704" header="0.51181102362204722" footer="0.51181102362204722"/>
  <pageSetup scale="81" orientation="portrait" horizontalDpi="300" verticalDpi="300" r:id="rId1"/>
  <headerFooter alignWithMargins="0">
    <oddHeader xml:space="preserve">&amp;LMAGYARPOLÁNY KÖZSÉG
ÖNKORMÁNYZATA&amp;C2018
. ÉVI ZÁRSZÁMADÁS
MARADVÁNYKIMUTATÁS&amp;R5. MELLÉKLET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pane ySplit="4" topLeftCell="A5" activePane="bottomLeft" state="frozen"/>
      <selection pane="bottomLeft" activeCell="H15" sqref="H15"/>
    </sheetView>
  </sheetViews>
  <sheetFormatPr defaultRowHeight="12.75" x14ac:dyDescent="0.2"/>
  <cols>
    <col min="1" max="1" width="11" style="137" customWidth="1"/>
    <col min="2" max="2" width="82" style="137" customWidth="1"/>
    <col min="3" max="3" width="19.140625" style="137" customWidth="1"/>
    <col min="4" max="4" width="15.28515625" style="137" customWidth="1"/>
    <col min="5" max="5" width="17.28515625" style="137" customWidth="1"/>
    <col min="6" max="16384" width="9.140625" style="137"/>
  </cols>
  <sheetData>
    <row r="1" spans="1:5" x14ac:dyDescent="0.2">
      <c r="A1" s="197" t="s">
        <v>576</v>
      </c>
      <c r="C1" s="196"/>
    </row>
    <row r="2" spans="1:5" ht="22.5" customHeight="1" x14ac:dyDescent="0.2">
      <c r="A2" s="311"/>
      <c r="B2" s="159" t="s">
        <v>499</v>
      </c>
      <c r="C2" s="159" t="s">
        <v>2</v>
      </c>
      <c r="D2" s="159" t="s">
        <v>3</v>
      </c>
      <c r="E2" s="159" t="s">
        <v>4</v>
      </c>
    </row>
    <row r="3" spans="1:5" ht="22.5" customHeight="1" x14ac:dyDescent="0.2">
      <c r="A3" s="139" t="s">
        <v>323</v>
      </c>
      <c r="B3" s="139" t="s">
        <v>319</v>
      </c>
      <c r="C3" s="158" t="s">
        <v>393</v>
      </c>
      <c r="D3" s="312" t="s">
        <v>665</v>
      </c>
      <c r="E3" s="312" t="s">
        <v>666</v>
      </c>
    </row>
    <row r="4" spans="1:5" ht="22.5" customHeight="1" x14ac:dyDescent="0.2">
      <c r="A4" s="457" t="s">
        <v>398</v>
      </c>
      <c r="B4" s="458" t="s">
        <v>477</v>
      </c>
      <c r="C4" s="459">
        <v>21844675</v>
      </c>
      <c r="D4" s="459">
        <v>0</v>
      </c>
      <c r="E4" s="459">
        <v>29445214</v>
      </c>
    </row>
    <row r="5" spans="1:5" ht="22.5" customHeight="1" x14ac:dyDescent="0.2">
      <c r="A5" s="457" t="s">
        <v>399</v>
      </c>
      <c r="B5" s="458" t="s">
        <v>478</v>
      </c>
      <c r="C5" s="459">
        <v>17049555</v>
      </c>
      <c r="D5" s="459">
        <v>0</v>
      </c>
      <c r="E5" s="459">
        <v>14193390</v>
      </c>
    </row>
    <row r="6" spans="1:5" ht="22.5" customHeight="1" x14ac:dyDescent="0.2">
      <c r="A6" s="457" t="s">
        <v>400</v>
      </c>
      <c r="B6" s="458" t="s">
        <v>479</v>
      </c>
      <c r="C6" s="459">
        <v>2510225</v>
      </c>
      <c r="D6" s="459">
        <v>0</v>
      </c>
      <c r="E6" s="459">
        <v>4451694</v>
      </c>
    </row>
    <row r="7" spans="1:5" ht="22.5" customHeight="1" x14ac:dyDescent="0.2">
      <c r="A7" s="460" t="s">
        <v>401</v>
      </c>
      <c r="B7" s="461" t="s">
        <v>480</v>
      </c>
      <c r="C7" s="462">
        <v>41404455</v>
      </c>
      <c r="D7" s="462">
        <v>0</v>
      </c>
      <c r="E7" s="462">
        <v>48090298</v>
      </c>
    </row>
    <row r="8" spans="1:5" ht="22.5" customHeight="1" x14ac:dyDescent="0.2">
      <c r="A8" s="457" t="s">
        <v>405</v>
      </c>
      <c r="B8" s="458" t="s">
        <v>481</v>
      </c>
      <c r="C8" s="459">
        <v>133185470</v>
      </c>
      <c r="D8" s="459">
        <v>0</v>
      </c>
      <c r="E8" s="459">
        <v>114283625</v>
      </c>
    </row>
    <row r="9" spans="1:5" ht="22.5" customHeight="1" x14ac:dyDescent="0.2">
      <c r="A9" s="457" t="s">
        <v>406</v>
      </c>
      <c r="B9" s="458" t="s">
        <v>482</v>
      </c>
      <c r="C9" s="459">
        <v>7436833</v>
      </c>
      <c r="D9" s="459">
        <v>0</v>
      </c>
      <c r="E9" s="459">
        <v>16807140</v>
      </c>
    </row>
    <row r="10" spans="1:5" ht="22.5" customHeight="1" x14ac:dyDescent="0.2">
      <c r="A10" s="457" t="s">
        <v>407</v>
      </c>
      <c r="B10" s="458" t="s">
        <v>648</v>
      </c>
      <c r="C10" s="459">
        <v>170973529</v>
      </c>
      <c r="D10" s="459">
        <v>0</v>
      </c>
      <c r="E10" s="459">
        <v>54386094</v>
      </c>
    </row>
    <row r="11" spans="1:5" ht="22.5" customHeight="1" x14ac:dyDescent="0.2">
      <c r="A11" s="457" t="s">
        <v>408</v>
      </c>
      <c r="B11" s="458" t="s">
        <v>649</v>
      </c>
      <c r="C11" s="459">
        <v>2078225</v>
      </c>
      <c r="D11" s="459">
        <v>0</v>
      </c>
      <c r="E11" s="459">
        <v>20736282</v>
      </c>
    </row>
    <row r="12" spans="1:5" ht="22.5" customHeight="1" x14ac:dyDescent="0.2">
      <c r="A12" s="460" t="s">
        <v>409</v>
      </c>
      <c r="B12" s="461" t="s">
        <v>650</v>
      </c>
      <c r="C12" s="462">
        <v>313674057</v>
      </c>
      <c r="D12" s="462">
        <v>0</v>
      </c>
      <c r="E12" s="462">
        <v>206213141</v>
      </c>
    </row>
    <row r="13" spans="1:5" ht="22.5" customHeight="1" x14ac:dyDescent="0.2">
      <c r="A13" s="457" t="s">
        <v>410</v>
      </c>
      <c r="B13" s="458" t="s">
        <v>651</v>
      </c>
      <c r="C13" s="459">
        <v>3021904</v>
      </c>
      <c r="D13" s="459">
        <v>0</v>
      </c>
      <c r="E13" s="459">
        <v>3029376</v>
      </c>
    </row>
    <row r="14" spans="1:5" ht="22.5" customHeight="1" x14ac:dyDescent="0.2">
      <c r="A14" s="457" t="s">
        <v>411</v>
      </c>
      <c r="B14" s="458" t="s">
        <v>652</v>
      </c>
      <c r="C14" s="459">
        <v>32862300</v>
      </c>
      <c r="D14" s="459">
        <v>0</v>
      </c>
      <c r="E14" s="459">
        <v>49744283</v>
      </c>
    </row>
    <row r="15" spans="1:5" ht="22.5" customHeight="1" x14ac:dyDescent="0.2">
      <c r="A15" s="457" t="s">
        <v>413</v>
      </c>
      <c r="B15" s="458" t="s">
        <v>653</v>
      </c>
      <c r="C15" s="459">
        <v>2335221</v>
      </c>
      <c r="D15" s="459">
        <v>0</v>
      </c>
      <c r="E15" s="459">
        <v>1406786</v>
      </c>
    </row>
    <row r="16" spans="1:5" ht="22.5" customHeight="1" x14ac:dyDescent="0.2">
      <c r="A16" s="460" t="s">
        <v>414</v>
      </c>
      <c r="B16" s="461" t="s">
        <v>654</v>
      </c>
      <c r="C16" s="462">
        <v>38219425</v>
      </c>
      <c r="D16" s="462">
        <v>0</v>
      </c>
      <c r="E16" s="462">
        <v>54180445</v>
      </c>
    </row>
    <row r="17" spans="1:5" ht="22.5" customHeight="1" x14ac:dyDescent="0.2">
      <c r="A17" s="457" t="s">
        <v>415</v>
      </c>
      <c r="B17" s="458" t="s">
        <v>655</v>
      </c>
      <c r="C17" s="459">
        <v>15382275</v>
      </c>
      <c r="D17" s="459">
        <v>0</v>
      </c>
      <c r="E17" s="459">
        <v>19652885</v>
      </c>
    </row>
    <row r="18" spans="1:5" ht="22.5" customHeight="1" x14ac:dyDescent="0.2">
      <c r="A18" s="457" t="s">
        <v>416</v>
      </c>
      <c r="B18" s="458" t="s">
        <v>656</v>
      </c>
      <c r="C18" s="459">
        <v>7308249</v>
      </c>
      <c r="D18" s="459">
        <v>0</v>
      </c>
      <c r="E18" s="459">
        <v>13123263</v>
      </c>
    </row>
    <row r="19" spans="1:5" ht="22.5" customHeight="1" x14ac:dyDescent="0.2">
      <c r="A19" s="457" t="s">
        <v>417</v>
      </c>
      <c r="B19" s="458" t="s">
        <v>657</v>
      </c>
      <c r="C19" s="459">
        <v>4435120</v>
      </c>
      <c r="D19" s="459">
        <v>0</v>
      </c>
      <c r="E19" s="459">
        <v>5677765</v>
      </c>
    </row>
    <row r="20" spans="1:5" ht="22.5" customHeight="1" x14ac:dyDescent="0.2">
      <c r="A20" s="460" t="s">
        <v>418</v>
      </c>
      <c r="B20" s="461" t="s">
        <v>658</v>
      </c>
      <c r="C20" s="462">
        <v>27125644</v>
      </c>
      <c r="D20" s="462">
        <v>0</v>
      </c>
      <c r="E20" s="462">
        <v>38453913</v>
      </c>
    </row>
    <row r="21" spans="1:5" ht="22.5" customHeight="1" x14ac:dyDescent="0.2">
      <c r="A21" s="460" t="s">
        <v>419</v>
      </c>
      <c r="B21" s="461" t="s">
        <v>483</v>
      </c>
      <c r="C21" s="462">
        <v>12202874</v>
      </c>
      <c r="D21" s="462">
        <v>0</v>
      </c>
      <c r="E21" s="462">
        <v>9240913</v>
      </c>
    </row>
    <row r="22" spans="1:5" ht="22.5" customHeight="1" x14ac:dyDescent="0.2">
      <c r="A22" s="460" t="s">
        <v>420</v>
      </c>
      <c r="B22" s="461" t="s">
        <v>484</v>
      </c>
      <c r="C22" s="462">
        <v>101318283</v>
      </c>
      <c r="D22" s="462">
        <v>0</v>
      </c>
      <c r="E22" s="462">
        <v>112196464</v>
      </c>
    </row>
    <row r="23" spans="1:5" ht="22.5" customHeight="1" x14ac:dyDescent="0.2">
      <c r="A23" s="460" t="s">
        <v>421</v>
      </c>
      <c r="B23" s="461" t="s">
        <v>485</v>
      </c>
      <c r="C23" s="462">
        <v>176212286</v>
      </c>
      <c r="D23" s="462">
        <v>0</v>
      </c>
      <c r="E23" s="462">
        <v>40231704</v>
      </c>
    </row>
    <row r="24" spans="1:5" ht="22.5" customHeight="1" x14ac:dyDescent="0.2">
      <c r="A24" s="457" t="s">
        <v>425</v>
      </c>
      <c r="B24" s="458" t="s">
        <v>659</v>
      </c>
      <c r="C24" s="459">
        <v>1913497</v>
      </c>
      <c r="D24" s="459">
        <v>0</v>
      </c>
      <c r="E24" s="459">
        <v>1665920</v>
      </c>
    </row>
    <row r="25" spans="1:5" ht="22.5" customHeight="1" x14ac:dyDescent="0.2">
      <c r="A25" s="457" t="s">
        <v>426</v>
      </c>
      <c r="B25" s="458" t="s">
        <v>660</v>
      </c>
      <c r="C25" s="459">
        <v>1</v>
      </c>
      <c r="D25" s="459">
        <v>0</v>
      </c>
      <c r="E25" s="459">
        <v>0</v>
      </c>
    </row>
    <row r="26" spans="1:5" ht="22.5" customHeight="1" x14ac:dyDescent="0.2">
      <c r="A26" s="460" t="s">
        <v>428</v>
      </c>
      <c r="B26" s="461" t="s">
        <v>661</v>
      </c>
      <c r="C26" s="462">
        <v>1913498</v>
      </c>
      <c r="D26" s="462">
        <v>0</v>
      </c>
      <c r="E26" s="462">
        <v>1665920</v>
      </c>
    </row>
    <row r="27" spans="1:5" ht="22.5" customHeight="1" x14ac:dyDescent="0.2">
      <c r="A27" s="460" t="s">
        <v>433</v>
      </c>
      <c r="B27" s="461" t="s">
        <v>486</v>
      </c>
      <c r="C27" s="462">
        <v>1913498</v>
      </c>
      <c r="D27" s="462">
        <v>0</v>
      </c>
      <c r="E27" s="462">
        <v>1665920</v>
      </c>
    </row>
    <row r="28" spans="1:5" ht="22.5" customHeight="1" x14ac:dyDescent="0.2">
      <c r="A28" s="460" t="s">
        <v>434</v>
      </c>
      <c r="B28" s="461" t="s">
        <v>664</v>
      </c>
      <c r="C28" s="462">
        <v>178125784</v>
      </c>
      <c r="D28" s="462">
        <v>0</v>
      </c>
      <c r="E28" s="462">
        <v>41897624</v>
      </c>
    </row>
  </sheetData>
  <pageMargins left="0.74803149606299213" right="0.74803149606299213" top="0.98425196850393704" bottom="0.98425196850393704" header="0.51181102362204722" footer="0.51181102362204722"/>
  <pageSetup scale="67" orientation="portrait" horizontalDpi="300" verticalDpi="300" r:id="rId1"/>
  <headerFooter alignWithMargins="0">
    <oddHeader xml:space="preserve">&amp;LMagyarpolány Község Önkormányzata&amp;C2018 évi zárszámadás
eredménkimutatás&amp;R6.sz melléklet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C13" sqref="C13"/>
    </sheetView>
  </sheetViews>
  <sheetFormatPr defaultRowHeight="12.75" x14ac:dyDescent="0.2"/>
  <cols>
    <col min="2" max="2" width="61.5703125" customWidth="1"/>
    <col min="3" max="3" width="21.7109375" customWidth="1"/>
  </cols>
  <sheetData>
    <row r="1" spans="1:3" x14ac:dyDescent="0.2">
      <c r="A1" t="s">
        <v>575</v>
      </c>
    </row>
    <row r="2" spans="1:3" ht="24" customHeight="1" x14ac:dyDescent="0.2">
      <c r="A2" s="665" t="s">
        <v>487</v>
      </c>
      <c r="B2" s="666"/>
      <c r="C2" s="666"/>
    </row>
    <row r="3" spans="1:3" ht="15.75" x14ac:dyDescent="0.2">
      <c r="A3" s="143"/>
      <c r="B3" s="144"/>
      <c r="C3" s="145"/>
    </row>
    <row r="4" spans="1:3" ht="36" customHeight="1" x14ac:dyDescent="0.2">
      <c r="A4" s="146"/>
      <c r="B4" s="146" t="s">
        <v>1</v>
      </c>
      <c r="C4" s="146" t="s">
        <v>2</v>
      </c>
    </row>
    <row r="5" spans="1:3" ht="36" customHeight="1" x14ac:dyDescent="0.2">
      <c r="A5" s="146"/>
      <c r="B5" s="146" t="s">
        <v>319</v>
      </c>
      <c r="C5" s="146" t="s">
        <v>463</v>
      </c>
    </row>
    <row r="6" spans="1:3" ht="36" customHeight="1" x14ac:dyDescent="0.2">
      <c r="A6" s="147" t="s">
        <v>398</v>
      </c>
      <c r="B6" s="148" t="s">
        <v>488</v>
      </c>
      <c r="C6" s="149">
        <v>191659981</v>
      </c>
    </row>
    <row r="7" spans="1:3" ht="36" customHeight="1" x14ac:dyDescent="0.2">
      <c r="A7" s="147" t="s">
        <v>399</v>
      </c>
      <c r="B7" s="148" t="s">
        <v>489</v>
      </c>
      <c r="C7" s="149">
        <v>0</v>
      </c>
    </row>
    <row r="8" spans="1:3" ht="36" customHeight="1" x14ac:dyDescent="0.2">
      <c r="A8" s="150" t="s">
        <v>400</v>
      </c>
      <c r="B8" s="151" t="s">
        <v>490</v>
      </c>
      <c r="C8" s="152">
        <v>0</v>
      </c>
    </row>
    <row r="9" spans="1:3" ht="36" customHeight="1" x14ac:dyDescent="0.2">
      <c r="A9" s="150" t="s">
        <v>401</v>
      </c>
      <c r="B9" s="151" t="s">
        <v>491</v>
      </c>
      <c r="C9" s="152">
        <v>0</v>
      </c>
    </row>
    <row r="10" spans="1:3" ht="36" customHeight="1" x14ac:dyDescent="0.2">
      <c r="A10" s="147" t="s">
        <v>402</v>
      </c>
      <c r="B10" s="148" t="s">
        <v>492</v>
      </c>
      <c r="C10" s="149">
        <f>SUM(C6:C9)</f>
        <v>191659981</v>
      </c>
    </row>
    <row r="11" spans="1:3" ht="36" customHeight="1" x14ac:dyDescent="0.2">
      <c r="A11" s="147" t="s">
        <v>403</v>
      </c>
      <c r="B11" s="148" t="s">
        <v>570</v>
      </c>
      <c r="C11" s="149">
        <v>584284551</v>
      </c>
    </row>
    <row r="12" spans="1:3" ht="36" customHeight="1" x14ac:dyDescent="0.2">
      <c r="A12" s="147" t="s">
        <v>404</v>
      </c>
      <c r="B12" s="148" t="s">
        <v>571</v>
      </c>
      <c r="C12" s="149">
        <v>543382201</v>
      </c>
    </row>
    <row r="13" spans="1:3" ht="36" customHeight="1" x14ac:dyDescent="0.2">
      <c r="A13" s="150" t="s">
        <v>405</v>
      </c>
      <c r="B13" s="151" t="s">
        <v>493</v>
      </c>
      <c r="C13" s="152">
        <f>SUM(C10+C11-C12)</f>
        <v>232562331</v>
      </c>
    </row>
    <row r="14" spans="1:3" ht="36" customHeight="1" x14ac:dyDescent="0.2">
      <c r="A14" s="150" t="s">
        <v>406</v>
      </c>
      <c r="B14" s="151" t="s">
        <v>494</v>
      </c>
      <c r="C14" s="152">
        <v>0</v>
      </c>
    </row>
    <row r="15" spans="1:3" ht="36" customHeight="1" x14ac:dyDescent="0.2">
      <c r="A15" s="150" t="s">
        <v>407</v>
      </c>
      <c r="B15" s="151" t="s">
        <v>495</v>
      </c>
      <c r="C15" s="152">
        <v>0</v>
      </c>
    </row>
    <row r="16" spans="1:3" ht="36" customHeight="1" x14ac:dyDescent="0.2">
      <c r="A16" s="150" t="s">
        <v>408</v>
      </c>
      <c r="B16" s="151" t="s">
        <v>496</v>
      </c>
      <c r="C16" s="152">
        <v>0</v>
      </c>
    </row>
    <row r="17" spans="1:3" ht="36" customHeight="1" x14ac:dyDescent="0.2">
      <c r="A17" s="147" t="s">
        <v>409</v>
      </c>
      <c r="B17" s="148" t="s">
        <v>497</v>
      </c>
      <c r="C17" s="149">
        <f>SUM(C13:C16)</f>
        <v>232562331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 xml:space="preserve">&amp;LMagyarpolány Közésg Önkormányzata&amp;C2018
. évi zárszámadás
pénzeszköz változás&amp;R7.  melléklet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topLeftCell="B1" zoomScale="60" zoomScaleNormal="75" workbookViewId="0">
      <selection activeCell="C48" sqref="C48"/>
    </sheetView>
  </sheetViews>
  <sheetFormatPr defaultRowHeight="18" x14ac:dyDescent="0.25"/>
  <cols>
    <col min="1" max="1" width="7" style="126" bestFit="1" customWidth="1"/>
    <col min="2" max="2" width="13.7109375" style="125" bestFit="1" customWidth="1"/>
    <col min="3" max="3" width="99.42578125" style="126" bestFit="1" customWidth="1"/>
    <col min="4" max="4" width="23.28515625" style="126" bestFit="1" customWidth="1"/>
    <col min="5" max="6" width="20.42578125" style="126" bestFit="1" customWidth="1"/>
    <col min="7" max="7" width="12.5703125" style="135" customWidth="1"/>
    <col min="8" max="8" width="13.7109375" style="125" bestFit="1" customWidth="1"/>
    <col min="9" max="9" width="55.7109375" style="126" bestFit="1" customWidth="1"/>
    <col min="10" max="12" width="20.42578125" style="126" bestFit="1" customWidth="1"/>
    <col min="13" max="13" width="11.85546875" style="135" bestFit="1" customWidth="1"/>
    <col min="14" max="16384" width="9.140625" style="126"/>
  </cols>
  <sheetData>
    <row r="1" spans="1:13" ht="18.75" x14ac:dyDescent="0.3">
      <c r="A1" s="195" t="s">
        <v>574</v>
      </c>
      <c r="B1" s="123"/>
      <c r="C1" s="122"/>
      <c r="D1" s="124"/>
      <c r="E1" s="124"/>
      <c r="F1" s="124"/>
      <c r="G1" s="131"/>
      <c r="J1" s="124"/>
      <c r="K1" s="124"/>
      <c r="L1" s="124"/>
      <c r="M1" s="131"/>
    </row>
    <row r="2" spans="1:13" ht="18.75" x14ac:dyDescent="0.3">
      <c r="A2" s="670"/>
      <c r="B2" s="127" t="s">
        <v>1</v>
      </c>
      <c r="C2" s="127" t="s">
        <v>2</v>
      </c>
      <c r="D2" s="127" t="s">
        <v>3</v>
      </c>
      <c r="E2" s="127" t="s">
        <v>4</v>
      </c>
      <c r="F2" s="127" t="s">
        <v>5</v>
      </c>
      <c r="G2" s="132" t="s">
        <v>6</v>
      </c>
      <c r="H2" s="127" t="s">
        <v>7</v>
      </c>
      <c r="I2" s="127" t="s">
        <v>8</v>
      </c>
      <c r="J2" s="127" t="s">
        <v>9</v>
      </c>
      <c r="K2" s="127" t="s">
        <v>10</v>
      </c>
      <c r="L2" s="127" t="s">
        <v>262</v>
      </c>
      <c r="M2" s="132" t="s">
        <v>288</v>
      </c>
    </row>
    <row r="3" spans="1:13" ht="18.75" x14ac:dyDescent="0.3">
      <c r="A3" s="671"/>
      <c r="B3" s="667" t="s">
        <v>275</v>
      </c>
      <c r="C3" s="668"/>
      <c r="D3" s="668"/>
      <c r="E3" s="668"/>
      <c r="F3" s="668"/>
      <c r="G3" s="669"/>
      <c r="H3" s="667" t="s">
        <v>276</v>
      </c>
      <c r="I3" s="668"/>
      <c r="J3" s="669"/>
    </row>
    <row r="4" spans="1:13" ht="58.5" customHeight="1" x14ac:dyDescent="0.3">
      <c r="A4" s="672"/>
      <c r="B4" s="127" t="s">
        <v>15</v>
      </c>
      <c r="C4" s="127" t="s">
        <v>119</v>
      </c>
      <c r="D4" s="128" t="s">
        <v>390</v>
      </c>
      <c r="E4" s="128" t="s">
        <v>391</v>
      </c>
      <c r="F4" s="128" t="s">
        <v>312</v>
      </c>
      <c r="G4" s="133" t="s">
        <v>386</v>
      </c>
      <c r="H4" s="127" t="s">
        <v>15</v>
      </c>
      <c r="I4" s="127" t="s">
        <v>119</v>
      </c>
      <c r="J4" s="128" t="s">
        <v>390</v>
      </c>
      <c r="K4" s="128" t="s">
        <v>392</v>
      </c>
      <c r="L4" s="128" t="s">
        <v>312</v>
      </c>
      <c r="M4" s="133" t="s">
        <v>389</v>
      </c>
    </row>
    <row r="5" spans="1:13" ht="26.25" customHeight="1" x14ac:dyDescent="0.3">
      <c r="A5" s="129">
        <v>1</v>
      </c>
      <c r="B5" s="130" t="s">
        <v>121</v>
      </c>
      <c r="C5" s="117" t="s">
        <v>120</v>
      </c>
      <c r="D5" s="273">
        <v>77694136</v>
      </c>
      <c r="E5" s="273">
        <v>77755990</v>
      </c>
      <c r="F5" s="273">
        <v>77755990</v>
      </c>
      <c r="G5" s="134">
        <f>SUM(F5/E5)</f>
        <v>1</v>
      </c>
      <c r="H5" s="118" t="s">
        <v>246</v>
      </c>
      <c r="I5" s="119" t="s">
        <v>277</v>
      </c>
      <c r="J5" s="273">
        <v>21868878</v>
      </c>
      <c r="K5" s="273">
        <v>32776148</v>
      </c>
      <c r="L5" s="273">
        <v>32776148</v>
      </c>
      <c r="M5" s="275">
        <f t="shared" ref="M5:M13" si="0">SUM(L5/K5)</f>
        <v>1</v>
      </c>
    </row>
    <row r="6" spans="1:13" ht="26.25" customHeight="1" x14ac:dyDescent="0.3">
      <c r="A6" s="129">
        <v>2</v>
      </c>
      <c r="B6" s="130" t="s">
        <v>123</v>
      </c>
      <c r="C6" s="117" t="s">
        <v>122</v>
      </c>
      <c r="D6" s="273">
        <v>0</v>
      </c>
      <c r="E6" s="273">
        <v>0</v>
      </c>
      <c r="F6" s="273">
        <v>0</v>
      </c>
      <c r="G6" s="134"/>
      <c r="H6" s="118" t="s">
        <v>247</v>
      </c>
      <c r="I6" s="119" t="s">
        <v>284</v>
      </c>
      <c r="J6" s="273">
        <v>4001291</v>
      </c>
      <c r="K6" s="273">
        <v>5677765</v>
      </c>
      <c r="L6" s="273">
        <v>5677765</v>
      </c>
      <c r="M6" s="275">
        <f>SUM(L6/K6)</f>
        <v>1</v>
      </c>
    </row>
    <row r="7" spans="1:13" ht="26.25" customHeight="1" x14ac:dyDescent="0.3">
      <c r="A7" s="129">
        <v>3</v>
      </c>
      <c r="B7" s="130" t="s">
        <v>125</v>
      </c>
      <c r="C7" s="117" t="s">
        <v>124</v>
      </c>
      <c r="D7" s="273">
        <v>32866009</v>
      </c>
      <c r="E7" s="273">
        <v>32945741</v>
      </c>
      <c r="F7" s="273">
        <v>32945741</v>
      </c>
      <c r="G7" s="134">
        <f t="shared" ref="G7:G25" si="1">SUM(F7/E7)</f>
        <v>1</v>
      </c>
      <c r="H7" s="118" t="s">
        <v>248</v>
      </c>
      <c r="I7" s="119" t="s">
        <v>278</v>
      </c>
      <c r="J7" s="273">
        <v>105636546</v>
      </c>
      <c r="K7" s="273">
        <v>68590668</v>
      </c>
      <c r="L7" s="273">
        <v>68394705</v>
      </c>
      <c r="M7" s="275">
        <f t="shared" si="0"/>
        <v>0.9971430078505723</v>
      </c>
    </row>
    <row r="8" spans="1:13" ht="26.25" customHeight="1" x14ac:dyDescent="0.3">
      <c r="A8" s="129">
        <v>4</v>
      </c>
      <c r="B8" s="130" t="s">
        <v>127</v>
      </c>
      <c r="C8" s="117" t="s">
        <v>126</v>
      </c>
      <c r="D8" s="273">
        <v>1800000</v>
      </c>
      <c r="E8" s="273">
        <v>1800000</v>
      </c>
      <c r="F8" s="273">
        <v>1800000</v>
      </c>
      <c r="G8" s="134">
        <f t="shared" si="1"/>
        <v>1</v>
      </c>
      <c r="H8" s="118" t="s">
        <v>249</v>
      </c>
      <c r="I8" s="117" t="s">
        <v>79</v>
      </c>
      <c r="J8" s="273">
        <v>5321791</v>
      </c>
      <c r="K8" s="273">
        <v>3828889</v>
      </c>
      <c r="L8" s="273">
        <v>3828889</v>
      </c>
      <c r="M8" s="275">
        <f t="shared" si="0"/>
        <v>1</v>
      </c>
    </row>
    <row r="9" spans="1:13" ht="26.25" customHeight="1" x14ac:dyDescent="0.3">
      <c r="A9" s="129">
        <v>5</v>
      </c>
      <c r="B9" s="130" t="s">
        <v>129</v>
      </c>
      <c r="C9" s="117" t="s">
        <v>128</v>
      </c>
      <c r="D9" s="273">
        <f>SUM('9. Önkorm.bevételek'!I8:I8)</f>
        <v>0</v>
      </c>
      <c r="E9" s="273">
        <v>1781894</v>
      </c>
      <c r="F9" s="273">
        <v>1781894</v>
      </c>
      <c r="G9" s="134">
        <f t="shared" si="1"/>
        <v>1</v>
      </c>
      <c r="H9" s="118" t="s">
        <v>250</v>
      </c>
      <c r="I9" s="120" t="s">
        <v>70</v>
      </c>
      <c r="J9" s="273">
        <v>42800105</v>
      </c>
      <c r="K9" s="273">
        <v>248903071</v>
      </c>
      <c r="L9" s="273">
        <v>17843931</v>
      </c>
      <c r="M9" s="275">
        <f t="shared" si="0"/>
        <v>7.1690280591194477E-2</v>
      </c>
    </row>
    <row r="10" spans="1:13" ht="26.25" customHeight="1" x14ac:dyDescent="0.3">
      <c r="A10" s="129">
        <v>6</v>
      </c>
      <c r="B10" s="130" t="s">
        <v>131</v>
      </c>
      <c r="C10" s="117" t="s">
        <v>387</v>
      </c>
      <c r="D10" s="273">
        <v>0</v>
      </c>
      <c r="E10" s="273">
        <v>0</v>
      </c>
      <c r="F10" s="273">
        <v>0</v>
      </c>
      <c r="G10" s="134"/>
      <c r="H10" s="118" t="s">
        <v>251</v>
      </c>
      <c r="I10" s="120" t="s">
        <v>282</v>
      </c>
      <c r="J10" s="273">
        <v>237450576</v>
      </c>
      <c r="K10" s="273">
        <v>92585654</v>
      </c>
      <c r="L10" s="273">
        <v>92585654</v>
      </c>
      <c r="M10" s="275">
        <f t="shared" si="0"/>
        <v>1</v>
      </c>
    </row>
    <row r="11" spans="1:13" ht="26.25" customHeight="1" x14ac:dyDescent="0.3">
      <c r="A11" s="129">
        <v>7</v>
      </c>
      <c r="B11" s="130" t="s">
        <v>138</v>
      </c>
      <c r="C11" s="117" t="s">
        <v>667</v>
      </c>
      <c r="D11" s="273">
        <v>0</v>
      </c>
      <c r="E11" s="273">
        <v>5450000</v>
      </c>
      <c r="F11" s="273">
        <v>5450000</v>
      </c>
      <c r="G11" s="134">
        <f t="shared" si="1"/>
        <v>1</v>
      </c>
      <c r="H11" s="118"/>
      <c r="I11" s="120"/>
      <c r="J11" s="273"/>
      <c r="K11" s="273"/>
      <c r="L11" s="273"/>
      <c r="M11" s="275"/>
    </row>
    <row r="12" spans="1:13" ht="26.25" customHeight="1" x14ac:dyDescent="0.3">
      <c r="A12" s="129">
        <v>8</v>
      </c>
      <c r="B12" s="130" t="s">
        <v>142</v>
      </c>
      <c r="C12" s="117" t="s">
        <v>141</v>
      </c>
      <c r="D12" s="273">
        <v>6888554</v>
      </c>
      <c r="E12" s="273">
        <v>17433130</v>
      </c>
      <c r="F12" s="273">
        <v>17433130</v>
      </c>
      <c r="G12" s="134">
        <f t="shared" si="1"/>
        <v>1</v>
      </c>
      <c r="H12" s="118" t="s">
        <v>252</v>
      </c>
      <c r="I12" s="120" t="s">
        <v>283</v>
      </c>
      <c r="J12" s="273">
        <v>200000</v>
      </c>
      <c r="K12" s="273">
        <v>48465336</v>
      </c>
      <c r="L12" s="273">
        <v>48465336</v>
      </c>
      <c r="M12" s="275">
        <f t="shared" si="0"/>
        <v>1</v>
      </c>
    </row>
    <row r="13" spans="1:13" ht="26.25" customHeight="1" x14ac:dyDescent="0.3">
      <c r="A13" s="129">
        <v>9</v>
      </c>
      <c r="B13" s="130" t="s">
        <v>149</v>
      </c>
      <c r="C13" s="117" t="s">
        <v>569</v>
      </c>
      <c r="D13" s="273">
        <v>211969807</v>
      </c>
      <c r="E13" s="273">
        <v>0</v>
      </c>
      <c r="F13" s="273">
        <v>0</v>
      </c>
      <c r="G13" s="134"/>
      <c r="H13" s="226" t="s">
        <v>596</v>
      </c>
      <c r="I13" s="136" t="s">
        <v>597</v>
      </c>
      <c r="J13" s="276">
        <v>0</v>
      </c>
      <c r="K13" s="276">
        <v>1562569</v>
      </c>
      <c r="L13" s="276">
        <v>1562569</v>
      </c>
      <c r="M13" s="275">
        <f t="shared" si="0"/>
        <v>1</v>
      </c>
    </row>
    <row r="14" spans="1:13" ht="26.25" customHeight="1" x14ac:dyDescent="0.3">
      <c r="A14" s="129"/>
      <c r="B14" s="130" t="s">
        <v>153</v>
      </c>
      <c r="C14" s="117" t="s">
        <v>872</v>
      </c>
      <c r="D14" s="273">
        <v>0</v>
      </c>
      <c r="E14" s="273">
        <v>54221094</v>
      </c>
      <c r="F14" s="273">
        <v>54221094</v>
      </c>
      <c r="G14" s="134"/>
      <c r="H14" s="226"/>
      <c r="I14" s="136"/>
      <c r="J14" s="276"/>
      <c r="K14" s="276"/>
      <c r="L14" s="276"/>
      <c r="M14" s="275"/>
    </row>
    <row r="15" spans="1:13" ht="26.25" customHeight="1" x14ac:dyDescent="0.3">
      <c r="A15" s="129">
        <v>10</v>
      </c>
      <c r="B15" s="130" t="s">
        <v>2</v>
      </c>
      <c r="C15" s="117" t="s">
        <v>159</v>
      </c>
      <c r="D15" s="273">
        <v>5775000</v>
      </c>
      <c r="E15" s="273">
        <v>5838390</v>
      </c>
      <c r="F15" s="273">
        <v>5838390</v>
      </c>
      <c r="G15" s="134">
        <f t="shared" si="1"/>
        <v>1</v>
      </c>
      <c r="H15" s="118" t="s">
        <v>253</v>
      </c>
      <c r="I15" s="120" t="s">
        <v>67</v>
      </c>
      <c r="J15" s="273">
        <v>54074319</v>
      </c>
      <c r="K15" s="273">
        <v>56551755</v>
      </c>
      <c r="L15" s="273">
        <v>56551755</v>
      </c>
      <c r="M15" s="275">
        <f>SUM(L15/K15)</f>
        <v>1</v>
      </c>
    </row>
    <row r="16" spans="1:13" ht="26.25" customHeight="1" x14ac:dyDescent="0.3">
      <c r="A16" s="129">
        <v>11</v>
      </c>
      <c r="B16" s="130" t="s">
        <v>169</v>
      </c>
      <c r="C16" s="117" t="s">
        <v>280</v>
      </c>
      <c r="D16" s="273">
        <v>14972000</v>
      </c>
      <c r="E16" s="273">
        <v>17859751</v>
      </c>
      <c r="F16" s="273">
        <v>17859751</v>
      </c>
      <c r="G16" s="134">
        <f t="shared" si="1"/>
        <v>1</v>
      </c>
      <c r="H16" s="136"/>
      <c r="I16" s="136"/>
      <c r="J16" s="276"/>
      <c r="K16" s="276"/>
      <c r="L16" s="276"/>
      <c r="M16" s="276"/>
    </row>
    <row r="17" spans="1:13" ht="26.25" customHeight="1" x14ac:dyDescent="0.3">
      <c r="A17" s="129">
        <v>12</v>
      </c>
      <c r="B17" s="130" t="s">
        <v>178</v>
      </c>
      <c r="C17" s="117" t="s">
        <v>388</v>
      </c>
      <c r="D17" s="273">
        <v>0</v>
      </c>
      <c r="E17" s="273">
        <v>116500</v>
      </c>
      <c r="F17" s="273">
        <v>116500</v>
      </c>
      <c r="G17" s="134">
        <f t="shared" si="1"/>
        <v>1</v>
      </c>
      <c r="H17" s="136"/>
      <c r="I17" s="136"/>
      <c r="J17" s="276"/>
      <c r="K17" s="276"/>
      <c r="L17" s="276"/>
      <c r="M17" s="277"/>
    </row>
    <row r="18" spans="1:13" ht="26.25" customHeight="1" x14ac:dyDescent="0.3">
      <c r="A18" s="129">
        <v>13</v>
      </c>
      <c r="B18" s="130" t="s">
        <v>196</v>
      </c>
      <c r="C18" s="117" t="s">
        <v>281</v>
      </c>
      <c r="D18" s="273">
        <v>19388000</v>
      </c>
      <c r="E18" s="273">
        <v>22341683</v>
      </c>
      <c r="F18" s="273">
        <v>22341683</v>
      </c>
      <c r="G18" s="134">
        <f t="shared" si="1"/>
        <v>1</v>
      </c>
      <c r="H18" s="136"/>
      <c r="I18" s="136"/>
      <c r="J18" s="276"/>
      <c r="K18" s="276"/>
      <c r="L18" s="276"/>
      <c r="M18" s="277"/>
    </row>
    <row r="19" spans="1:13" ht="26.25" customHeight="1" x14ac:dyDescent="0.3">
      <c r="A19" s="129">
        <v>14</v>
      </c>
      <c r="B19" s="130" t="s">
        <v>207</v>
      </c>
      <c r="C19" s="117" t="s">
        <v>273</v>
      </c>
      <c r="D19" s="273">
        <v>0</v>
      </c>
      <c r="E19" s="273">
        <v>19652000</v>
      </c>
      <c r="F19" s="273">
        <v>19652000</v>
      </c>
      <c r="G19" s="134">
        <f t="shared" si="1"/>
        <v>1</v>
      </c>
      <c r="H19" s="136"/>
      <c r="I19" s="136"/>
      <c r="J19" s="276"/>
      <c r="K19" s="276"/>
      <c r="L19" s="276"/>
      <c r="M19" s="277"/>
    </row>
    <row r="20" spans="1:13" ht="26.25" hidden="1" customHeight="1" x14ac:dyDescent="0.3">
      <c r="A20" s="129">
        <v>15</v>
      </c>
      <c r="B20" s="130" t="s">
        <v>214</v>
      </c>
      <c r="C20" s="117" t="s">
        <v>272</v>
      </c>
      <c r="D20" s="273">
        <f>SUM('9. Önkorm.bevételek'!I86:I86)</f>
        <v>0</v>
      </c>
      <c r="E20" s="273">
        <v>0</v>
      </c>
      <c r="F20" s="273">
        <v>0</v>
      </c>
      <c r="G20" s="134"/>
      <c r="H20" s="118"/>
      <c r="I20" s="120"/>
      <c r="J20" s="273"/>
      <c r="K20" s="273"/>
      <c r="L20" s="273"/>
      <c r="M20" s="275"/>
    </row>
    <row r="21" spans="1:13" ht="26.25" hidden="1" customHeight="1" x14ac:dyDescent="0.3">
      <c r="A21" s="129">
        <v>16</v>
      </c>
      <c r="B21" s="130" t="s">
        <v>221</v>
      </c>
      <c r="C21" s="117" t="s">
        <v>274</v>
      </c>
      <c r="D21" s="273">
        <f>SUM('9. Önkorm.bevételek'!I90:I90)</f>
        <v>0</v>
      </c>
      <c r="E21" s="273"/>
      <c r="F21" s="273"/>
      <c r="G21" s="134" t="e">
        <f t="shared" si="1"/>
        <v>#DIV/0!</v>
      </c>
      <c r="H21" s="118"/>
      <c r="I21" s="120"/>
      <c r="J21" s="273"/>
      <c r="K21" s="278"/>
      <c r="L21" s="273"/>
      <c r="M21" s="275"/>
    </row>
    <row r="22" spans="1:13" ht="26.25" customHeight="1" x14ac:dyDescent="0.3">
      <c r="A22" s="129">
        <v>17</v>
      </c>
      <c r="B22" s="130" t="s">
        <v>214</v>
      </c>
      <c r="C22" s="117" t="s">
        <v>595</v>
      </c>
      <c r="D22" s="273">
        <v>0</v>
      </c>
      <c r="E22" s="273">
        <v>597458</v>
      </c>
      <c r="F22" s="273">
        <v>597458</v>
      </c>
      <c r="G22" s="134">
        <f t="shared" si="1"/>
        <v>1</v>
      </c>
      <c r="H22" s="118"/>
      <c r="I22" s="120"/>
      <c r="J22" s="273"/>
      <c r="K22" s="278"/>
      <c r="L22" s="273"/>
      <c r="M22" s="275"/>
    </row>
    <row r="23" spans="1:13" ht="26.25" customHeight="1" x14ac:dyDescent="0.3">
      <c r="A23" s="129"/>
      <c r="B23" s="463" t="s">
        <v>221</v>
      </c>
      <c r="C23" s="117" t="s">
        <v>274</v>
      </c>
      <c r="D23" s="273">
        <v>0</v>
      </c>
      <c r="E23" s="273">
        <v>185000</v>
      </c>
      <c r="F23" s="273">
        <v>185000</v>
      </c>
      <c r="G23" s="134">
        <f t="shared" si="1"/>
        <v>1</v>
      </c>
      <c r="H23" s="118"/>
      <c r="I23" s="120"/>
      <c r="J23" s="273"/>
      <c r="K23" s="278"/>
      <c r="L23" s="273"/>
      <c r="M23" s="275"/>
    </row>
    <row r="24" spans="1:13" ht="26.25" customHeight="1" x14ac:dyDescent="0.3">
      <c r="A24" s="129">
        <v>18</v>
      </c>
      <c r="B24" s="130" t="s">
        <v>256</v>
      </c>
      <c r="C24" s="117" t="s">
        <v>264</v>
      </c>
      <c r="D24" s="273">
        <v>100000000</v>
      </c>
      <c r="E24" s="273">
        <v>300963224</v>
      </c>
      <c r="F24" s="273">
        <v>300963224</v>
      </c>
      <c r="G24" s="134">
        <f t="shared" si="1"/>
        <v>1</v>
      </c>
      <c r="H24" s="121"/>
      <c r="I24" s="120"/>
      <c r="J24" s="273"/>
      <c r="K24" s="278"/>
      <c r="L24" s="273"/>
      <c r="M24" s="275"/>
    </row>
    <row r="25" spans="1:13" ht="47.25" customHeight="1" x14ac:dyDescent="0.3">
      <c r="A25" s="129">
        <v>19</v>
      </c>
      <c r="B25" s="673" t="s">
        <v>285</v>
      </c>
      <c r="C25" s="674"/>
      <c r="D25" s="274">
        <f>SUM(D5:D24)</f>
        <v>471353506</v>
      </c>
      <c r="E25" s="274">
        <f>SUM(E5:E24)</f>
        <v>558941855</v>
      </c>
      <c r="F25" s="274">
        <f>SUM(F5:F24)</f>
        <v>558941855</v>
      </c>
      <c r="G25" s="427">
        <f t="shared" si="1"/>
        <v>1</v>
      </c>
      <c r="H25" s="673" t="s">
        <v>279</v>
      </c>
      <c r="I25" s="674"/>
      <c r="J25" s="274">
        <f>SUM(J5:J24)</f>
        <v>471353506</v>
      </c>
      <c r="K25" s="274">
        <f>SUM(K5:K24)</f>
        <v>558941855</v>
      </c>
      <c r="L25" s="274">
        <f>SUM(L5:L24)</f>
        <v>327686752</v>
      </c>
      <c r="M25" s="279">
        <f>SUM(L25/K25)</f>
        <v>0.58626268379919411</v>
      </c>
    </row>
  </sheetData>
  <mergeCells count="5">
    <mergeCell ref="H3:J3"/>
    <mergeCell ref="A2:A4"/>
    <mergeCell ref="B25:C25"/>
    <mergeCell ref="H25:I25"/>
    <mergeCell ref="B3:G3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Header xml:space="preserve">&amp;LMAGYARPOLÁNY KÖZSÉG ÖNKORMÁNYZATA&amp;C2018. ÉVI ZÁRSZÁMADÁS
BEVÉTELEK ÉS KIADÁSOK ALAKULÁSA&amp;R8. MELLÉKLET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zoomScaleNormal="100" zoomScaleSheetLayoutView="100" workbookViewId="0">
      <selection activeCell="J99" sqref="J99"/>
    </sheetView>
  </sheetViews>
  <sheetFormatPr defaultRowHeight="12.75" x14ac:dyDescent="0.2"/>
  <cols>
    <col min="1" max="1" width="5.5703125" style="70" bestFit="1" customWidth="1"/>
    <col min="2" max="2" width="5.140625" style="5" customWidth="1"/>
    <col min="3" max="3" width="73.42578125" style="3" customWidth="1"/>
    <col min="4" max="4" width="8.28515625" style="1" customWidth="1"/>
    <col min="5" max="6" width="4.7109375" style="4" hidden="1" customWidth="1"/>
    <col min="7" max="8" width="4.7109375" style="1" hidden="1" customWidth="1"/>
    <col min="9" max="9" width="16.85546875" style="4" bestFit="1" customWidth="1"/>
    <col min="10" max="10" width="16.85546875" style="4" customWidth="1"/>
    <col min="11" max="12" width="16.85546875" style="1" bestFit="1" customWidth="1"/>
    <col min="13" max="13" width="10.42578125" style="1" customWidth="1"/>
    <col min="14" max="16384" width="9.140625" style="1"/>
  </cols>
  <sheetData>
    <row r="1" spans="1:13" ht="13.5" thickBot="1" x14ac:dyDescent="0.25">
      <c r="A1" s="685" t="s">
        <v>630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</row>
    <row r="2" spans="1:13" ht="27" customHeight="1" x14ac:dyDescent="0.2">
      <c r="A2" s="285"/>
      <c r="B2" s="683" t="s">
        <v>1</v>
      </c>
      <c r="C2" s="684"/>
      <c r="D2" s="286" t="s">
        <v>2</v>
      </c>
      <c r="E2" s="680" t="s">
        <v>3</v>
      </c>
      <c r="F2" s="681"/>
      <c r="G2" s="681"/>
      <c r="H2" s="682"/>
      <c r="I2" s="287" t="s">
        <v>3</v>
      </c>
      <c r="J2" s="287"/>
      <c r="K2" s="288" t="s">
        <v>4</v>
      </c>
      <c r="L2" s="288" t="s">
        <v>5</v>
      </c>
      <c r="M2" s="289" t="s">
        <v>6</v>
      </c>
    </row>
    <row r="3" spans="1:13" ht="27" customHeight="1" x14ac:dyDescent="0.2">
      <c r="A3" s="290" t="s">
        <v>223</v>
      </c>
      <c r="B3" s="678" t="s">
        <v>119</v>
      </c>
      <c r="C3" s="679"/>
      <c r="D3" s="98" t="s">
        <v>224</v>
      </c>
      <c r="E3" s="675" t="s">
        <v>225</v>
      </c>
      <c r="F3" s="676"/>
      <c r="G3" s="676"/>
      <c r="H3" s="677"/>
      <c r="I3" s="172" t="s">
        <v>225</v>
      </c>
      <c r="J3" s="172" t="s">
        <v>665</v>
      </c>
      <c r="K3" s="98" t="s">
        <v>311</v>
      </c>
      <c r="L3" s="98" t="s">
        <v>312</v>
      </c>
      <c r="M3" s="291" t="s">
        <v>313</v>
      </c>
    </row>
    <row r="4" spans="1:13" ht="15.75" customHeight="1" x14ac:dyDescent="0.2">
      <c r="A4" s="292">
        <v>1</v>
      </c>
      <c r="B4" s="166" t="s">
        <v>227</v>
      </c>
      <c r="C4" s="167" t="s">
        <v>120</v>
      </c>
      <c r="D4" s="163" t="s">
        <v>121</v>
      </c>
      <c r="E4" s="688" t="e">
        <f>SUM(#REF!+#REF!+#REF!)</f>
        <v>#REF!</v>
      </c>
      <c r="F4" s="689"/>
      <c r="G4" s="689"/>
      <c r="H4" s="690"/>
      <c r="I4" s="280">
        <v>77694136</v>
      </c>
      <c r="J4" s="280">
        <v>61854</v>
      </c>
      <c r="K4" s="280">
        <v>77755990</v>
      </c>
      <c r="L4" s="280">
        <v>77755990</v>
      </c>
      <c r="M4" s="293">
        <f>SUM(L4/K4)</f>
        <v>1</v>
      </c>
    </row>
    <row r="5" spans="1:13" ht="15.75" customHeight="1" x14ac:dyDescent="0.2">
      <c r="A5" s="294">
        <v>2</v>
      </c>
      <c r="B5" s="166" t="s">
        <v>228</v>
      </c>
      <c r="C5" s="167" t="s">
        <v>122</v>
      </c>
      <c r="D5" s="163" t="s">
        <v>123</v>
      </c>
      <c r="E5" s="688" t="e">
        <f>SUM(#REF!+#REF!)</f>
        <v>#REF!</v>
      </c>
      <c r="F5" s="689"/>
      <c r="G5" s="689"/>
      <c r="H5" s="690"/>
      <c r="I5" s="280"/>
      <c r="J5" s="280"/>
      <c r="K5" s="280"/>
      <c r="L5" s="280"/>
      <c r="M5" s="293"/>
    </row>
    <row r="6" spans="1:13" ht="27.75" customHeight="1" x14ac:dyDescent="0.2">
      <c r="A6" s="292">
        <v>3</v>
      </c>
      <c r="B6" s="166" t="s">
        <v>229</v>
      </c>
      <c r="C6" s="167" t="s">
        <v>124</v>
      </c>
      <c r="D6" s="163" t="s">
        <v>125</v>
      </c>
      <c r="E6" s="688" t="e">
        <f>SUM(#REF!+#REF!+#REF!+#REF!)</f>
        <v>#REF!</v>
      </c>
      <c r="F6" s="689"/>
      <c r="G6" s="689"/>
      <c r="H6" s="690"/>
      <c r="I6" s="280">
        <v>32866009</v>
      </c>
      <c r="J6" s="280"/>
      <c r="K6" s="281">
        <v>32945741</v>
      </c>
      <c r="L6" s="281">
        <v>32945741</v>
      </c>
      <c r="M6" s="293">
        <f t="shared" ref="M6:M34" si="0">SUM(L6/K6)</f>
        <v>1</v>
      </c>
    </row>
    <row r="7" spans="1:13" ht="15.75" customHeight="1" x14ac:dyDescent="0.2">
      <c r="A7" s="294">
        <v>4</v>
      </c>
      <c r="B7" s="168" t="s">
        <v>230</v>
      </c>
      <c r="C7" s="167" t="s">
        <v>126</v>
      </c>
      <c r="D7" s="163" t="s">
        <v>127</v>
      </c>
      <c r="E7" s="688" t="e">
        <f>SUM(#REF!)</f>
        <v>#REF!</v>
      </c>
      <c r="F7" s="689"/>
      <c r="G7" s="689"/>
      <c r="H7" s="690"/>
      <c r="I7" s="280">
        <v>1800000</v>
      </c>
      <c r="J7" s="280"/>
      <c r="K7" s="281">
        <v>1800000</v>
      </c>
      <c r="L7" s="281">
        <v>1800000</v>
      </c>
      <c r="M7" s="293">
        <f t="shared" si="0"/>
        <v>1</v>
      </c>
    </row>
    <row r="8" spans="1:13" ht="15.75" customHeight="1" x14ac:dyDescent="0.2">
      <c r="A8" s="292">
        <v>5</v>
      </c>
      <c r="B8" s="168" t="s">
        <v>231</v>
      </c>
      <c r="C8" s="167" t="s">
        <v>128</v>
      </c>
      <c r="D8" s="163" t="s">
        <v>129</v>
      </c>
      <c r="E8" s="688" t="e">
        <f>SUM(#REF!)</f>
        <v>#REF!</v>
      </c>
      <c r="F8" s="689"/>
      <c r="G8" s="689"/>
      <c r="H8" s="690"/>
      <c r="I8" s="280"/>
      <c r="J8" s="280">
        <v>1781894</v>
      </c>
      <c r="K8" s="281">
        <v>1781894</v>
      </c>
      <c r="L8" s="281">
        <v>1781894</v>
      </c>
      <c r="M8" s="293">
        <f t="shared" si="0"/>
        <v>1</v>
      </c>
    </row>
    <row r="9" spans="1:13" s="2" customFormat="1" ht="15.75" customHeight="1" x14ac:dyDescent="0.2">
      <c r="A9" s="294">
        <v>6</v>
      </c>
      <c r="B9" s="168" t="s">
        <v>232</v>
      </c>
      <c r="C9" s="167" t="s">
        <v>130</v>
      </c>
      <c r="D9" s="163" t="s">
        <v>131</v>
      </c>
      <c r="E9" s="688"/>
      <c r="F9" s="689"/>
      <c r="G9" s="689"/>
      <c r="H9" s="690"/>
      <c r="I9" s="280">
        <f>SUM(E9)/1000</f>
        <v>0</v>
      </c>
      <c r="J9" s="280"/>
      <c r="K9" s="281"/>
      <c r="L9" s="281"/>
      <c r="M9" s="293"/>
    </row>
    <row r="10" spans="1:13" s="2" customFormat="1" ht="20.25" customHeight="1" x14ac:dyDescent="0.2">
      <c r="A10" s="292">
        <v>7</v>
      </c>
      <c r="B10" s="694" t="s">
        <v>267</v>
      </c>
      <c r="C10" s="695"/>
      <c r="D10" s="163" t="s">
        <v>132</v>
      </c>
      <c r="E10" s="688" t="e">
        <f>SUM(E4+E5+E6+E7+E8+E9)</f>
        <v>#REF!</v>
      </c>
      <c r="F10" s="689"/>
      <c r="G10" s="689"/>
      <c r="H10" s="690"/>
      <c r="I10" s="280">
        <f>SUM(I4+I5+I6+I7+I8+I9)</f>
        <v>112360145</v>
      </c>
      <c r="J10" s="280"/>
      <c r="K10" s="280">
        <f>SUM(K4+K5+K6+K7+K8+K9)</f>
        <v>114283625</v>
      </c>
      <c r="L10" s="280">
        <f>SUM(L4+L5+L6+L7+L8+L9)</f>
        <v>114283625</v>
      </c>
      <c r="M10" s="293">
        <f t="shared" si="0"/>
        <v>1</v>
      </c>
    </row>
    <row r="11" spans="1:13" ht="12.75" hidden="1" customHeight="1" x14ac:dyDescent="0.2">
      <c r="A11" s="294">
        <v>8</v>
      </c>
      <c r="B11" s="694" t="s">
        <v>133</v>
      </c>
      <c r="C11" s="695"/>
      <c r="D11" s="163" t="s">
        <v>134</v>
      </c>
      <c r="E11" s="691"/>
      <c r="F11" s="692"/>
      <c r="G11" s="692"/>
      <c r="H11" s="693"/>
      <c r="I11" s="280"/>
      <c r="J11" s="280"/>
      <c r="K11" s="282"/>
      <c r="L11" s="283"/>
      <c r="M11" s="293" t="e">
        <f t="shared" si="0"/>
        <v>#DIV/0!</v>
      </c>
    </row>
    <row r="12" spans="1:13" ht="12.75" hidden="1" customHeight="1" x14ac:dyDescent="0.2">
      <c r="A12" s="292">
        <v>9</v>
      </c>
      <c r="B12" s="694" t="s">
        <v>135</v>
      </c>
      <c r="C12" s="695"/>
      <c r="D12" s="163" t="s">
        <v>136</v>
      </c>
      <c r="E12" s="691"/>
      <c r="F12" s="692"/>
      <c r="G12" s="692"/>
      <c r="H12" s="693"/>
      <c r="I12" s="280"/>
      <c r="J12" s="280"/>
      <c r="K12" s="282"/>
      <c r="L12" s="283"/>
      <c r="M12" s="293" t="e">
        <f t="shared" si="0"/>
        <v>#DIV/0!</v>
      </c>
    </row>
    <row r="13" spans="1:13" ht="12.75" hidden="1" customHeight="1" x14ac:dyDescent="0.2">
      <c r="A13" s="294">
        <v>10</v>
      </c>
      <c r="B13" s="694" t="s">
        <v>137</v>
      </c>
      <c r="C13" s="695"/>
      <c r="D13" s="163" t="s">
        <v>138</v>
      </c>
      <c r="E13" s="691"/>
      <c r="F13" s="692"/>
      <c r="G13" s="692"/>
      <c r="H13" s="693"/>
      <c r="I13" s="280"/>
      <c r="J13" s="280"/>
      <c r="K13" s="282"/>
      <c r="L13" s="283"/>
      <c r="M13" s="293" t="e">
        <f t="shared" si="0"/>
        <v>#DIV/0!</v>
      </c>
    </row>
    <row r="14" spans="1:13" ht="12.75" hidden="1" customHeight="1" x14ac:dyDescent="0.2">
      <c r="A14" s="292">
        <v>11</v>
      </c>
      <c r="B14" s="694" t="s">
        <v>139</v>
      </c>
      <c r="C14" s="695"/>
      <c r="D14" s="163" t="s">
        <v>140</v>
      </c>
      <c r="E14" s="688">
        <f>SUM(E15:H20)</f>
        <v>0</v>
      </c>
      <c r="F14" s="689"/>
      <c r="G14" s="689"/>
      <c r="H14" s="690"/>
      <c r="I14" s="280">
        <f>SUM(E14)/1000</f>
        <v>0</v>
      </c>
      <c r="J14" s="280"/>
      <c r="K14" s="282"/>
      <c r="L14" s="283"/>
      <c r="M14" s="293" t="e">
        <f t="shared" si="0"/>
        <v>#DIV/0!</v>
      </c>
    </row>
    <row r="15" spans="1:13" ht="12.75" hidden="1" customHeight="1" x14ac:dyDescent="0.2">
      <c r="A15" s="294">
        <v>12</v>
      </c>
      <c r="B15" s="696" t="s">
        <v>235</v>
      </c>
      <c r="C15" s="697"/>
      <c r="D15" s="99"/>
      <c r="E15" s="691"/>
      <c r="F15" s="692"/>
      <c r="G15" s="692"/>
      <c r="H15" s="693"/>
      <c r="I15" s="280"/>
      <c r="J15" s="280"/>
      <c r="K15" s="282"/>
      <c r="L15" s="283"/>
      <c r="M15" s="293" t="e">
        <f t="shared" si="0"/>
        <v>#DIV/0!</v>
      </c>
    </row>
    <row r="16" spans="1:13" ht="12.75" hidden="1" customHeight="1" x14ac:dyDescent="0.2">
      <c r="A16" s="292">
        <v>13</v>
      </c>
      <c r="B16" s="696" t="s">
        <v>236</v>
      </c>
      <c r="C16" s="697"/>
      <c r="D16" s="99"/>
      <c r="E16" s="691"/>
      <c r="F16" s="692"/>
      <c r="G16" s="692"/>
      <c r="H16" s="693"/>
      <c r="I16" s="280"/>
      <c r="J16" s="280"/>
      <c r="K16" s="282"/>
      <c r="L16" s="283"/>
      <c r="M16" s="293" t="e">
        <f t="shared" si="0"/>
        <v>#DIV/0!</v>
      </c>
    </row>
    <row r="17" spans="1:13" ht="12.75" hidden="1" customHeight="1" x14ac:dyDescent="0.2">
      <c r="A17" s="294">
        <v>14</v>
      </c>
      <c r="B17" s="696" t="s">
        <v>237</v>
      </c>
      <c r="C17" s="697"/>
      <c r="D17" s="99"/>
      <c r="E17" s="691"/>
      <c r="F17" s="692"/>
      <c r="G17" s="692"/>
      <c r="H17" s="693"/>
      <c r="I17" s="280"/>
      <c r="J17" s="280"/>
      <c r="K17" s="282"/>
      <c r="L17" s="283"/>
      <c r="M17" s="293" t="e">
        <f t="shared" si="0"/>
        <v>#DIV/0!</v>
      </c>
    </row>
    <row r="18" spans="1:13" ht="12.75" hidden="1" customHeight="1" x14ac:dyDescent="0.2">
      <c r="A18" s="292">
        <v>15</v>
      </c>
      <c r="B18" s="696" t="s">
        <v>259</v>
      </c>
      <c r="C18" s="697"/>
      <c r="D18" s="99"/>
      <c r="E18" s="691"/>
      <c r="F18" s="692"/>
      <c r="G18" s="692"/>
      <c r="H18" s="693"/>
      <c r="I18" s="280"/>
      <c r="J18" s="280"/>
      <c r="K18" s="282"/>
      <c r="L18" s="283"/>
      <c r="M18" s="293" t="e">
        <f t="shared" si="0"/>
        <v>#DIV/0!</v>
      </c>
    </row>
    <row r="19" spans="1:13" ht="12.75" hidden="1" customHeight="1" x14ac:dyDescent="0.2">
      <c r="A19" s="294">
        <v>16</v>
      </c>
      <c r="B19" s="696" t="s">
        <v>238</v>
      </c>
      <c r="C19" s="697"/>
      <c r="D19" s="99"/>
      <c r="E19" s="691"/>
      <c r="F19" s="692"/>
      <c r="G19" s="692"/>
      <c r="H19" s="693"/>
      <c r="I19" s="280"/>
      <c r="J19" s="280"/>
      <c r="K19" s="282"/>
      <c r="L19" s="283"/>
      <c r="M19" s="293" t="e">
        <f t="shared" si="0"/>
        <v>#DIV/0!</v>
      </c>
    </row>
    <row r="20" spans="1:13" ht="25.5" hidden="1" customHeight="1" x14ac:dyDescent="0.2">
      <c r="A20" s="292">
        <v>17</v>
      </c>
      <c r="B20" s="696" t="s">
        <v>239</v>
      </c>
      <c r="C20" s="697"/>
      <c r="D20" s="99"/>
      <c r="E20" s="691"/>
      <c r="F20" s="692"/>
      <c r="G20" s="692"/>
      <c r="H20" s="693"/>
      <c r="I20" s="280"/>
      <c r="J20" s="280"/>
      <c r="K20" s="282"/>
      <c r="L20" s="283"/>
      <c r="M20" s="293" t="e">
        <f t="shared" si="0"/>
        <v>#DIV/0!</v>
      </c>
    </row>
    <row r="21" spans="1:13" ht="25.5" customHeight="1" x14ac:dyDescent="0.2">
      <c r="A21" s="294">
        <v>8</v>
      </c>
      <c r="B21" s="169"/>
      <c r="C21" s="310" t="s">
        <v>668</v>
      </c>
      <c r="D21" s="171" t="s">
        <v>138</v>
      </c>
      <c r="E21" s="107"/>
      <c r="F21" s="161"/>
      <c r="G21" s="161"/>
      <c r="H21" s="162"/>
      <c r="I21" s="280"/>
      <c r="J21" s="280">
        <v>5450000</v>
      </c>
      <c r="K21" s="281">
        <v>5450000</v>
      </c>
      <c r="L21" s="315">
        <v>5450000</v>
      </c>
      <c r="M21" s="293">
        <f t="shared" si="0"/>
        <v>1</v>
      </c>
    </row>
    <row r="22" spans="1:13" ht="19.5" customHeight="1" x14ac:dyDescent="0.2">
      <c r="A22" s="292">
        <v>9</v>
      </c>
      <c r="B22" s="694" t="s">
        <v>141</v>
      </c>
      <c r="C22" s="695"/>
      <c r="D22" s="163" t="s">
        <v>142</v>
      </c>
      <c r="E22" s="688">
        <f>SUM(E23:H30)</f>
        <v>6203485</v>
      </c>
      <c r="F22" s="689"/>
      <c r="G22" s="689"/>
      <c r="H22" s="690"/>
      <c r="I22" s="280">
        <v>6888554</v>
      </c>
      <c r="J22" s="280">
        <f t="shared" ref="J22:J27" si="1">K22-I22</f>
        <v>10544576</v>
      </c>
      <c r="K22" s="281">
        <v>17433130</v>
      </c>
      <c r="L22" s="281">
        <v>17433130</v>
      </c>
      <c r="M22" s="293">
        <f t="shared" si="0"/>
        <v>1</v>
      </c>
    </row>
    <row r="23" spans="1:13" ht="12.75" customHeight="1" x14ac:dyDescent="0.2">
      <c r="A23" s="294">
        <v>10</v>
      </c>
      <c r="B23" s="696" t="s">
        <v>260</v>
      </c>
      <c r="C23" s="697"/>
      <c r="D23" s="99"/>
      <c r="E23" s="691">
        <v>3512400</v>
      </c>
      <c r="F23" s="692"/>
      <c r="G23" s="692"/>
      <c r="H23" s="693"/>
      <c r="I23" s="284">
        <v>5158900</v>
      </c>
      <c r="J23" s="284">
        <f t="shared" si="1"/>
        <v>-7700</v>
      </c>
      <c r="K23" s="282">
        <v>5151200</v>
      </c>
      <c r="L23" s="282">
        <v>5151200</v>
      </c>
      <c r="M23" s="293">
        <f t="shared" si="0"/>
        <v>1</v>
      </c>
    </row>
    <row r="24" spans="1:13" ht="12.75" customHeight="1" x14ac:dyDescent="0.2">
      <c r="A24" s="292">
        <v>11</v>
      </c>
      <c r="B24" s="696" t="s">
        <v>500</v>
      </c>
      <c r="C24" s="697"/>
      <c r="D24" s="99"/>
      <c r="E24" s="691">
        <v>1658235</v>
      </c>
      <c r="F24" s="692"/>
      <c r="G24" s="692"/>
      <c r="H24" s="693"/>
      <c r="I24" s="284">
        <v>1403834</v>
      </c>
      <c r="J24" s="284">
        <f t="shared" si="1"/>
        <v>6980154</v>
      </c>
      <c r="K24" s="282">
        <v>8383988</v>
      </c>
      <c r="L24" s="282">
        <v>8383988</v>
      </c>
      <c r="M24" s="293">
        <f t="shared" si="0"/>
        <v>1</v>
      </c>
    </row>
    <row r="25" spans="1:13" ht="12.75" customHeight="1" x14ac:dyDescent="0.2">
      <c r="A25" s="294">
        <v>12</v>
      </c>
      <c r="B25" s="696" t="s">
        <v>259</v>
      </c>
      <c r="C25" s="697"/>
      <c r="D25" s="99"/>
      <c r="E25" s="691"/>
      <c r="F25" s="692"/>
      <c r="G25" s="692"/>
      <c r="H25" s="693"/>
      <c r="I25" s="284"/>
      <c r="J25" s="284">
        <f t="shared" si="1"/>
        <v>60000</v>
      </c>
      <c r="K25" s="282">
        <v>60000</v>
      </c>
      <c r="L25" s="282">
        <v>60000</v>
      </c>
      <c r="M25" s="293">
        <f t="shared" si="0"/>
        <v>1</v>
      </c>
    </row>
    <row r="26" spans="1:13" ht="12.75" customHeight="1" x14ac:dyDescent="0.2">
      <c r="A26" s="292">
        <v>13</v>
      </c>
      <c r="B26" s="696" t="s">
        <v>1098</v>
      </c>
      <c r="C26" s="697"/>
      <c r="D26" s="99"/>
      <c r="E26" s="691"/>
      <c r="F26" s="692"/>
      <c r="G26" s="692"/>
      <c r="H26" s="693"/>
      <c r="I26" s="280">
        <v>325920</v>
      </c>
      <c r="J26" s="284">
        <f t="shared" si="1"/>
        <v>2410120</v>
      </c>
      <c r="K26" s="282">
        <v>2736040</v>
      </c>
      <c r="L26" s="282">
        <v>2736040</v>
      </c>
      <c r="M26" s="293">
        <f t="shared" si="0"/>
        <v>1</v>
      </c>
    </row>
    <row r="27" spans="1:13" ht="12.75" customHeight="1" x14ac:dyDescent="0.2">
      <c r="A27" s="294">
        <v>14</v>
      </c>
      <c r="B27" s="66"/>
      <c r="C27" s="170" t="s">
        <v>1097</v>
      </c>
      <c r="D27" s="99"/>
      <c r="E27" s="691">
        <v>1032850</v>
      </c>
      <c r="F27" s="692"/>
      <c r="G27" s="692"/>
      <c r="H27" s="693"/>
      <c r="I27" s="280"/>
      <c r="J27" s="284">
        <f t="shared" si="1"/>
        <v>1102902</v>
      </c>
      <c r="K27" s="282">
        <v>1102902</v>
      </c>
      <c r="L27" s="282">
        <v>1102902</v>
      </c>
      <c r="M27" s="293">
        <f t="shared" si="0"/>
        <v>1</v>
      </c>
    </row>
    <row r="28" spans="1:13" ht="12.75" hidden="1" customHeight="1" x14ac:dyDescent="0.2">
      <c r="A28" s="292">
        <v>25</v>
      </c>
      <c r="B28" s="696" t="s">
        <v>259</v>
      </c>
      <c r="C28" s="697"/>
      <c r="D28" s="99"/>
      <c r="E28" s="691"/>
      <c r="F28" s="692"/>
      <c r="G28" s="692"/>
      <c r="H28" s="693"/>
      <c r="I28" s="280">
        <f>SUM(E28)/1000</f>
        <v>0</v>
      </c>
      <c r="J28" s="280"/>
      <c r="K28" s="282"/>
      <c r="L28" s="283"/>
      <c r="M28" s="293" t="e">
        <f t="shared" si="0"/>
        <v>#DIV/0!</v>
      </c>
    </row>
    <row r="29" spans="1:13" ht="12.75" hidden="1" customHeight="1" x14ac:dyDescent="0.2">
      <c r="A29" s="294">
        <v>26</v>
      </c>
      <c r="B29" s="696" t="s">
        <v>238</v>
      </c>
      <c r="C29" s="697"/>
      <c r="D29" s="99"/>
      <c r="E29" s="691"/>
      <c r="F29" s="692"/>
      <c r="G29" s="692"/>
      <c r="H29" s="693"/>
      <c r="I29" s="280">
        <f>SUM(E29)/1000</f>
        <v>0</v>
      </c>
      <c r="J29" s="280"/>
      <c r="K29" s="282"/>
      <c r="L29" s="283"/>
      <c r="M29" s="293" t="e">
        <f t="shared" si="0"/>
        <v>#DIV/0!</v>
      </c>
    </row>
    <row r="30" spans="1:13" ht="12.75" hidden="1" customHeight="1" x14ac:dyDescent="0.2">
      <c r="A30" s="292">
        <v>27</v>
      </c>
      <c r="B30" s="696" t="s">
        <v>239</v>
      </c>
      <c r="C30" s="697"/>
      <c r="D30" s="99"/>
      <c r="E30" s="691"/>
      <c r="F30" s="692"/>
      <c r="G30" s="692"/>
      <c r="H30" s="693"/>
      <c r="I30" s="280">
        <f>SUM(E30)/1000</f>
        <v>0</v>
      </c>
      <c r="J30" s="280"/>
      <c r="K30" s="282"/>
      <c r="L30" s="283"/>
      <c r="M30" s="293" t="e">
        <f t="shared" si="0"/>
        <v>#DIV/0!</v>
      </c>
    </row>
    <row r="31" spans="1:13" ht="27.75" customHeight="1" x14ac:dyDescent="0.2">
      <c r="A31" s="294">
        <v>15</v>
      </c>
      <c r="B31" s="694" t="s">
        <v>268</v>
      </c>
      <c r="C31" s="695"/>
      <c r="D31" s="171" t="s">
        <v>143</v>
      </c>
      <c r="E31" s="711" t="e">
        <f>SUM(E10+E11+E12+E13+E14+E22)</f>
        <v>#REF!</v>
      </c>
      <c r="F31" s="712"/>
      <c r="G31" s="712"/>
      <c r="H31" s="713"/>
      <c r="I31" s="281">
        <f>SUM(I10+I11+I12+I13+I14+I22)</f>
        <v>119248699</v>
      </c>
      <c r="J31" s="281"/>
      <c r="K31" s="281">
        <f>K10+K21+K22</f>
        <v>137166755</v>
      </c>
      <c r="L31" s="281">
        <f>L10+L21+L22</f>
        <v>137166755</v>
      </c>
      <c r="M31" s="293">
        <f t="shared" si="0"/>
        <v>1</v>
      </c>
    </row>
    <row r="32" spans="1:13" ht="12.75" hidden="1" customHeight="1" x14ac:dyDescent="0.2">
      <c r="A32" s="292">
        <v>29</v>
      </c>
      <c r="B32" s="295"/>
      <c r="C32" s="165" t="s">
        <v>144</v>
      </c>
      <c r="D32" s="99" t="s">
        <v>149</v>
      </c>
      <c r="E32" s="691"/>
      <c r="F32" s="692"/>
      <c r="G32" s="692"/>
      <c r="H32" s="693"/>
      <c r="I32" s="280">
        <f t="shared" ref="I32:I41" si="2">SUM(E32)/1000</f>
        <v>0</v>
      </c>
      <c r="J32" s="280"/>
      <c r="K32" s="282"/>
      <c r="L32" s="283"/>
      <c r="M32" s="293" t="e">
        <f t="shared" si="0"/>
        <v>#DIV/0!</v>
      </c>
    </row>
    <row r="33" spans="1:14" ht="12.75" hidden="1" customHeight="1" x14ac:dyDescent="0.2">
      <c r="A33" s="294">
        <v>30</v>
      </c>
      <c r="B33" s="66"/>
      <c r="C33" s="165" t="s">
        <v>145</v>
      </c>
      <c r="D33" s="99" t="s">
        <v>150</v>
      </c>
      <c r="E33" s="691"/>
      <c r="F33" s="692"/>
      <c r="G33" s="692"/>
      <c r="H33" s="693"/>
      <c r="I33" s="280">
        <f t="shared" si="2"/>
        <v>0</v>
      </c>
      <c r="J33" s="280"/>
      <c r="K33" s="282"/>
      <c r="L33" s="283"/>
      <c r="M33" s="293" t="e">
        <f t="shared" si="0"/>
        <v>#DIV/0!</v>
      </c>
    </row>
    <row r="34" spans="1:14" ht="12.75" hidden="1" customHeight="1" x14ac:dyDescent="0.2">
      <c r="A34" s="292">
        <v>31</v>
      </c>
      <c r="B34" s="66"/>
      <c r="C34" s="165" t="s">
        <v>146</v>
      </c>
      <c r="D34" s="99" t="s">
        <v>151</v>
      </c>
      <c r="E34" s="691"/>
      <c r="F34" s="692"/>
      <c r="G34" s="692"/>
      <c r="H34" s="693"/>
      <c r="I34" s="280">
        <f t="shared" si="2"/>
        <v>0</v>
      </c>
      <c r="J34" s="280"/>
      <c r="K34" s="282"/>
      <c r="L34" s="283"/>
      <c r="M34" s="293" t="e">
        <f t="shared" si="0"/>
        <v>#DIV/0!</v>
      </c>
    </row>
    <row r="35" spans="1:14" ht="12.75" hidden="1" customHeight="1" x14ac:dyDescent="0.2">
      <c r="A35" s="294">
        <v>32</v>
      </c>
      <c r="B35" s="66"/>
      <c r="C35" s="165" t="s">
        <v>147</v>
      </c>
      <c r="D35" s="99" t="s">
        <v>152</v>
      </c>
      <c r="E35" s="691"/>
      <c r="F35" s="692"/>
      <c r="G35" s="692"/>
      <c r="H35" s="693"/>
      <c r="I35" s="280">
        <f t="shared" si="2"/>
        <v>0</v>
      </c>
      <c r="J35" s="280"/>
      <c r="K35" s="282"/>
      <c r="L35" s="283"/>
      <c r="M35" s="293" t="e">
        <f t="shared" ref="M35:M98" si="3">SUM(L35/K35)</f>
        <v>#DIV/0!</v>
      </c>
    </row>
    <row r="36" spans="1:14" ht="12.75" hidden="1" customHeight="1" x14ac:dyDescent="0.2">
      <c r="A36" s="292">
        <v>33</v>
      </c>
      <c r="B36" s="66"/>
      <c r="C36" s="165" t="s">
        <v>148</v>
      </c>
      <c r="D36" s="99" t="s">
        <v>153</v>
      </c>
      <c r="E36" s="691"/>
      <c r="F36" s="692"/>
      <c r="G36" s="692"/>
      <c r="H36" s="693"/>
      <c r="I36" s="280">
        <f t="shared" si="2"/>
        <v>0</v>
      </c>
      <c r="J36" s="280"/>
      <c r="K36" s="282"/>
      <c r="L36" s="283"/>
      <c r="M36" s="293" t="e">
        <f t="shared" si="3"/>
        <v>#DIV/0!</v>
      </c>
    </row>
    <row r="37" spans="1:14" ht="27" hidden="1" customHeight="1" x14ac:dyDescent="0.2">
      <c r="A37" s="294">
        <v>34</v>
      </c>
      <c r="B37" s="702" t="s">
        <v>269</v>
      </c>
      <c r="C37" s="703"/>
      <c r="D37" s="99" t="s">
        <v>154</v>
      </c>
      <c r="E37" s="691">
        <f>SUM(E32:H36)</f>
        <v>0</v>
      </c>
      <c r="F37" s="692"/>
      <c r="G37" s="692"/>
      <c r="H37" s="693"/>
      <c r="I37" s="280">
        <f t="shared" si="2"/>
        <v>0</v>
      </c>
      <c r="J37" s="280"/>
      <c r="K37" s="282">
        <v>0</v>
      </c>
      <c r="L37" s="283">
        <v>0</v>
      </c>
      <c r="M37" s="293" t="e">
        <f t="shared" si="3"/>
        <v>#DIV/0!</v>
      </c>
    </row>
    <row r="38" spans="1:14" ht="12.75" hidden="1" customHeight="1" x14ac:dyDescent="0.2">
      <c r="A38" s="292">
        <v>35</v>
      </c>
      <c r="B38" s="66"/>
      <c r="C38" s="169" t="s">
        <v>155</v>
      </c>
      <c r="D38" s="99" t="s">
        <v>165</v>
      </c>
      <c r="E38" s="691"/>
      <c r="F38" s="692"/>
      <c r="G38" s="692"/>
      <c r="H38" s="693"/>
      <c r="I38" s="280">
        <f t="shared" si="2"/>
        <v>0</v>
      </c>
      <c r="J38" s="280"/>
      <c r="K38" s="282"/>
      <c r="L38" s="283"/>
      <c r="M38" s="293" t="e">
        <f t="shared" si="3"/>
        <v>#DIV/0!</v>
      </c>
    </row>
    <row r="39" spans="1:14" ht="12.75" hidden="1" customHeight="1" x14ac:dyDescent="0.2">
      <c r="A39" s="294">
        <v>36</v>
      </c>
      <c r="B39" s="66"/>
      <c r="C39" s="169" t="s">
        <v>156</v>
      </c>
      <c r="D39" s="99" t="s">
        <v>166</v>
      </c>
      <c r="E39" s="691"/>
      <c r="F39" s="692"/>
      <c r="G39" s="692"/>
      <c r="H39" s="693"/>
      <c r="I39" s="280">
        <f t="shared" si="2"/>
        <v>0</v>
      </c>
      <c r="J39" s="280"/>
      <c r="K39" s="282"/>
      <c r="L39" s="283"/>
      <c r="M39" s="293" t="e">
        <f t="shared" si="3"/>
        <v>#DIV/0!</v>
      </c>
    </row>
    <row r="40" spans="1:14" ht="12.75" hidden="1" customHeight="1" x14ac:dyDescent="0.2">
      <c r="A40" s="292">
        <v>37</v>
      </c>
      <c r="B40" s="66"/>
      <c r="C40" s="165" t="s">
        <v>226</v>
      </c>
      <c r="D40" s="99" t="s">
        <v>167</v>
      </c>
      <c r="E40" s="691">
        <f>SUM(E38:H39)</f>
        <v>0</v>
      </c>
      <c r="F40" s="692"/>
      <c r="G40" s="692"/>
      <c r="H40" s="693"/>
      <c r="I40" s="280">
        <f t="shared" si="2"/>
        <v>0</v>
      </c>
      <c r="J40" s="280"/>
      <c r="K40" s="282"/>
      <c r="L40" s="283"/>
      <c r="M40" s="293" t="e">
        <f t="shared" si="3"/>
        <v>#DIV/0!</v>
      </c>
    </row>
    <row r="41" spans="1:14" s="3" customFormat="1" ht="12.75" hidden="1" customHeight="1" x14ac:dyDescent="0.2">
      <c r="A41" s="294">
        <v>38</v>
      </c>
      <c r="B41" s="66"/>
      <c r="C41" s="165" t="s">
        <v>157</v>
      </c>
      <c r="D41" s="99" t="s">
        <v>170</v>
      </c>
      <c r="E41" s="691"/>
      <c r="F41" s="692"/>
      <c r="G41" s="692"/>
      <c r="H41" s="693"/>
      <c r="I41" s="280">
        <f t="shared" si="2"/>
        <v>0</v>
      </c>
      <c r="J41" s="280"/>
      <c r="K41" s="282"/>
      <c r="L41" s="283"/>
      <c r="M41" s="293" t="e">
        <f t="shared" si="3"/>
        <v>#DIV/0!</v>
      </c>
    </row>
    <row r="42" spans="1:14" s="3" customFormat="1" ht="12.75" customHeight="1" x14ac:dyDescent="0.2">
      <c r="A42" s="292">
        <v>16</v>
      </c>
      <c r="B42" s="66"/>
      <c r="C42" s="165" t="s">
        <v>669</v>
      </c>
      <c r="D42" s="99"/>
      <c r="E42" s="107"/>
      <c r="F42" s="161"/>
      <c r="G42" s="161"/>
      <c r="H42" s="162"/>
      <c r="I42" s="280"/>
      <c r="J42" s="280"/>
      <c r="K42" s="282"/>
      <c r="L42" s="313"/>
      <c r="M42" s="293"/>
    </row>
    <row r="43" spans="1:14" s="3" customFormat="1" ht="12.75" customHeight="1" x14ac:dyDescent="0.2">
      <c r="A43" s="294">
        <v>17</v>
      </c>
      <c r="B43" s="66"/>
      <c r="C43" s="165" t="s">
        <v>670</v>
      </c>
      <c r="D43" s="99"/>
      <c r="E43" s="107"/>
      <c r="F43" s="161"/>
      <c r="G43" s="161"/>
      <c r="H43" s="162"/>
      <c r="I43" s="280"/>
      <c r="J43" s="280"/>
      <c r="K43" s="282"/>
      <c r="L43" s="313"/>
      <c r="M43" s="293"/>
    </row>
    <row r="44" spans="1:14" ht="12.75" hidden="1" customHeight="1" x14ac:dyDescent="0.2">
      <c r="A44" s="292">
        <v>41</v>
      </c>
      <c r="B44" s="66"/>
      <c r="C44" s="165" t="s">
        <v>158</v>
      </c>
      <c r="D44" s="99" t="s">
        <v>171</v>
      </c>
      <c r="E44" s="691"/>
      <c r="F44" s="692"/>
      <c r="G44" s="692"/>
      <c r="H44" s="693"/>
      <c r="I44" s="280">
        <f>SUM(E44)/1000</f>
        <v>0</v>
      </c>
      <c r="J44" s="280"/>
      <c r="K44" s="282"/>
      <c r="L44" s="283"/>
      <c r="M44" s="293"/>
    </row>
    <row r="45" spans="1:14" ht="12.75" customHeight="1" x14ac:dyDescent="0.2">
      <c r="A45" s="294">
        <v>18</v>
      </c>
      <c r="B45" s="698" t="s">
        <v>1099</v>
      </c>
      <c r="C45" s="699"/>
      <c r="D45" s="171" t="s">
        <v>149</v>
      </c>
      <c r="E45" s="110"/>
      <c r="F45" s="191"/>
      <c r="G45" s="191"/>
      <c r="H45" s="192"/>
      <c r="I45" s="281">
        <v>211969807</v>
      </c>
      <c r="J45" s="281">
        <v>-211969807</v>
      </c>
      <c r="K45" s="281"/>
      <c r="L45" s="281"/>
      <c r="M45" s="296"/>
    </row>
    <row r="46" spans="1:14" ht="12.75" customHeight="1" x14ac:dyDescent="0.2">
      <c r="A46" s="294"/>
      <c r="B46" s="464"/>
      <c r="C46" s="465"/>
      <c r="D46" s="171" t="s">
        <v>153</v>
      </c>
      <c r="E46" s="110"/>
      <c r="F46" s="191"/>
      <c r="G46" s="191"/>
      <c r="H46" s="192"/>
      <c r="I46" s="281"/>
      <c r="J46" s="281">
        <v>54221094</v>
      </c>
      <c r="K46" s="281">
        <f>SUM(I46:J46)</f>
        <v>54221094</v>
      </c>
      <c r="L46" s="281">
        <v>54221094</v>
      </c>
      <c r="M46" s="293">
        <f>SUM(L46/K46)</f>
        <v>1</v>
      </c>
      <c r="N46" s="1" t="s">
        <v>1100</v>
      </c>
    </row>
    <row r="47" spans="1:14" ht="12.75" customHeight="1" x14ac:dyDescent="0.2">
      <c r="A47" s="294"/>
      <c r="B47" s="464"/>
      <c r="C47" s="465"/>
      <c r="D47" s="171" t="s">
        <v>154</v>
      </c>
      <c r="E47" s="110"/>
      <c r="F47" s="191"/>
      <c r="G47" s="191"/>
      <c r="H47" s="192"/>
      <c r="I47" s="281"/>
      <c r="J47" s="281">
        <f>SUM(J45:J46)</f>
        <v>-157748713</v>
      </c>
      <c r="K47" s="281"/>
      <c r="L47" s="281"/>
      <c r="M47" s="293"/>
    </row>
    <row r="48" spans="1:14" ht="16.5" customHeight="1" x14ac:dyDescent="0.2">
      <c r="A48" s="292">
        <v>19</v>
      </c>
      <c r="B48" s="694" t="s">
        <v>159</v>
      </c>
      <c r="C48" s="695"/>
      <c r="D48" s="163" t="s">
        <v>172</v>
      </c>
      <c r="E48" s="688">
        <f>SUM(E49:H50)</f>
        <v>5171000</v>
      </c>
      <c r="F48" s="689"/>
      <c r="G48" s="689"/>
      <c r="H48" s="690"/>
      <c r="I48" s="280">
        <f>I49+I50</f>
        <v>5775000</v>
      </c>
      <c r="J48" s="280">
        <f>K48-I48</f>
        <v>63390</v>
      </c>
      <c r="K48" s="280">
        <v>5838390</v>
      </c>
      <c r="L48" s="280">
        <v>5838390</v>
      </c>
      <c r="M48" s="293">
        <f t="shared" si="3"/>
        <v>1</v>
      </c>
    </row>
    <row r="49" spans="1:13" ht="15" customHeight="1" x14ac:dyDescent="0.2">
      <c r="A49" s="294">
        <v>20</v>
      </c>
      <c r="B49" s="66"/>
      <c r="C49" s="169" t="s">
        <v>233</v>
      </c>
      <c r="D49" s="99"/>
      <c r="E49" s="691">
        <v>171000</v>
      </c>
      <c r="F49" s="692"/>
      <c r="G49" s="692"/>
      <c r="H49" s="693"/>
      <c r="I49" s="282">
        <v>467000</v>
      </c>
      <c r="J49" s="280">
        <f t="shared" ref="J49:J91" si="4">K49-I49</f>
        <v>350890</v>
      </c>
      <c r="K49" s="282">
        <v>817890</v>
      </c>
      <c r="L49" s="282">
        <v>817890</v>
      </c>
      <c r="M49" s="293">
        <f t="shared" si="3"/>
        <v>1</v>
      </c>
    </row>
    <row r="50" spans="1:13" ht="15" customHeight="1" x14ac:dyDescent="0.2">
      <c r="A50" s="292">
        <v>21</v>
      </c>
      <c r="B50" s="66"/>
      <c r="C50" s="169" t="s">
        <v>234</v>
      </c>
      <c r="D50" s="99"/>
      <c r="E50" s="691">
        <v>5000000</v>
      </c>
      <c r="F50" s="692"/>
      <c r="G50" s="692"/>
      <c r="H50" s="693"/>
      <c r="I50" s="282">
        <v>5308000</v>
      </c>
      <c r="J50" s="280">
        <f t="shared" si="4"/>
        <v>-287500</v>
      </c>
      <c r="K50" s="282">
        <v>5020500</v>
      </c>
      <c r="L50" s="282">
        <v>5020500</v>
      </c>
      <c r="M50" s="293">
        <f t="shared" si="3"/>
        <v>1</v>
      </c>
    </row>
    <row r="51" spans="1:13" ht="15.75" customHeight="1" x14ac:dyDescent="0.2">
      <c r="A51" s="294">
        <v>22</v>
      </c>
      <c r="B51" s="66"/>
      <c r="C51" s="165" t="s">
        <v>160</v>
      </c>
      <c r="D51" s="163" t="s">
        <v>173</v>
      </c>
      <c r="E51" s="688">
        <f>SUM(E52:H53)</f>
        <v>10500000</v>
      </c>
      <c r="F51" s="689"/>
      <c r="G51" s="689"/>
      <c r="H51" s="690"/>
      <c r="I51" s="280">
        <f>I52</f>
        <v>9907000</v>
      </c>
      <c r="J51" s="280">
        <f t="shared" si="4"/>
        <v>2882595</v>
      </c>
      <c r="K51" s="280">
        <f>K52</f>
        <v>12789595</v>
      </c>
      <c r="L51" s="280">
        <f>L52</f>
        <v>12789595</v>
      </c>
      <c r="M51" s="293">
        <f t="shared" si="3"/>
        <v>1</v>
      </c>
    </row>
    <row r="52" spans="1:13" ht="15" customHeight="1" x14ac:dyDescent="0.2">
      <c r="A52" s="292">
        <v>23</v>
      </c>
      <c r="B52" s="66"/>
      <c r="C52" s="169" t="s">
        <v>240</v>
      </c>
      <c r="D52" s="99"/>
      <c r="E52" s="691">
        <v>10500000</v>
      </c>
      <c r="F52" s="692"/>
      <c r="G52" s="692"/>
      <c r="H52" s="693"/>
      <c r="I52" s="282">
        <v>9907000</v>
      </c>
      <c r="J52" s="280">
        <f t="shared" si="4"/>
        <v>2882595</v>
      </c>
      <c r="K52" s="282">
        <v>12789595</v>
      </c>
      <c r="L52" s="282">
        <v>12789595</v>
      </c>
      <c r="M52" s="293">
        <f t="shared" si="3"/>
        <v>1</v>
      </c>
    </row>
    <row r="53" spans="1:13" ht="12.75" hidden="1" customHeight="1" x14ac:dyDescent="0.2">
      <c r="A53" s="294">
        <v>48</v>
      </c>
      <c r="B53" s="66"/>
      <c r="C53" s="169" t="s">
        <v>241</v>
      </c>
      <c r="D53" s="99"/>
      <c r="E53" s="691"/>
      <c r="F53" s="692"/>
      <c r="G53" s="692"/>
      <c r="H53" s="693"/>
      <c r="I53" s="280">
        <f>SUM(E53)/1000</f>
        <v>0</v>
      </c>
      <c r="J53" s="280">
        <f t="shared" si="4"/>
        <v>0</v>
      </c>
      <c r="K53" s="282">
        <f>SUM(K42:K45)</f>
        <v>0</v>
      </c>
      <c r="L53" s="282"/>
      <c r="M53" s="293" t="e">
        <f t="shared" si="3"/>
        <v>#DIV/0!</v>
      </c>
    </row>
    <row r="54" spans="1:13" ht="12.75" hidden="1" customHeight="1" x14ac:dyDescent="0.2">
      <c r="A54" s="292">
        <v>49</v>
      </c>
      <c r="B54" s="66"/>
      <c r="C54" s="165" t="s">
        <v>161</v>
      </c>
      <c r="D54" s="99" t="s">
        <v>174</v>
      </c>
      <c r="E54" s="691"/>
      <c r="F54" s="692"/>
      <c r="G54" s="692"/>
      <c r="H54" s="693"/>
      <c r="I54" s="280">
        <f>SUM(E54)/1000</f>
        <v>0</v>
      </c>
      <c r="J54" s="280">
        <f t="shared" si="4"/>
        <v>0</v>
      </c>
      <c r="K54" s="282"/>
      <c r="L54" s="282"/>
      <c r="M54" s="293" t="e">
        <f t="shared" si="3"/>
        <v>#DIV/0!</v>
      </c>
    </row>
    <row r="55" spans="1:13" ht="12.75" hidden="1" customHeight="1" x14ac:dyDescent="0.2">
      <c r="A55" s="294">
        <v>50</v>
      </c>
      <c r="B55" s="66"/>
      <c r="C55" s="165" t="s">
        <v>162</v>
      </c>
      <c r="D55" s="99" t="s">
        <v>175</v>
      </c>
      <c r="E55" s="691"/>
      <c r="F55" s="692"/>
      <c r="G55" s="692"/>
      <c r="H55" s="693"/>
      <c r="I55" s="280">
        <f>SUM(E55)/1000</f>
        <v>0</v>
      </c>
      <c r="J55" s="280">
        <f t="shared" si="4"/>
        <v>0</v>
      </c>
      <c r="K55" s="282"/>
      <c r="L55" s="282"/>
      <c r="M55" s="293" t="e">
        <f t="shared" si="3"/>
        <v>#DIV/0!</v>
      </c>
    </row>
    <row r="56" spans="1:13" ht="15.75" customHeight="1" x14ac:dyDescent="0.2">
      <c r="A56" s="292">
        <v>24</v>
      </c>
      <c r="B56" s="66"/>
      <c r="C56" s="165" t="s">
        <v>163</v>
      </c>
      <c r="D56" s="163" t="s">
        <v>176</v>
      </c>
      <c r="E56" s="688">
        <f>SUM(E57:H57)</f>
        <v>4000000</v>
      </c>
      <c r="F56" s="689"/>
      <c r="G56" s="689"/>
      <c r="H56" s="690"/>
      <c r="I56" s="280">
        <f>I57</f>
        <v>4450000</v>
      </c>
      <c r="J56" s="280">
        <f t="shared" si="4"/>
        <v>275756</v>
      </c>
      <c r="K56" s="280">
        <f>K57</f>
        <v>4725756</v>
      </c>
      <c r="L56" s="280">
        <f>L57</f>
        <v>4725756</v>
      </c>
      <c r="M56" s="293">
        <f t="shared" si="3"/>
        <v>1</v>
      </c>
    </row>
    <row r="57" spans="1:13" ht="15" customHeight="1" x14ac:dyDescent="0.2">
      <c r="A57" s="294">
        <v>25</v>
      </c>
      <c r="B57" s="66"/>
      <c r="C57" s="169" t="s">
        <v>242</v>
      </c>
      <c r="D57" s="99"/>
      <c r="E57" s="691">
        <v>4000000</v>
      </c>
      <c r="F57" s="692"/>
      <c r="G57" s="692"/>
      <c r="H57" s="693"/>
      <c r="I57" s="282">
        <v>4450000</v>
      </c>
      <c r="J57" s="280">
        <f t="shared" si="4"/>
        <v>275756</v>
      </c>
      <c r="K57" s="282">
        <v>4725756</v>
      </c>
      <c r="L57" s="282">
        <v>4725756</v>
      </c>
      <c r="M57" s="293">
        <f t="shared" si="3"/>
        <v>1</v>
      </c>
    </row>
    <row r="58" spans="1:13" ht="15.75" customHeight="1" x14ac:dyDescent="0.2">
      <c r="A58" s="292">
        <v>26</v>
      </c>
      <c r="B58" s="66"/>
      <c r="C58" s="165" t="s">
        <v>164</v>
      </c>
      <c r="D58" s="163" t="s">
        <v>177</v>
      </c>
      <c r="E58" s="688">
        <f>SUM(E59:H60)</f>
        <v>800000</v>
      </c>
      <c r="F58" s="689"/>
      <c r="G58" s="689"/>
      <c r="H58" s="690"/>
      <c r="I58" s="280">
        <f>I59+I60</f>
        <v>615000</v>
      </c>
      <c r="J58" s="280">
        <f t="shared" si="4"/>
        <v>-270600</v>
      </c>
      <c r="K58" s="280">
        <f>K59+K60</f>
        <v>344400</v>
      </c>
      <c r="L58" s="280">
        <f>L59+L60</f>
        <v>344400</v>
      </c>
      <c r="M58" s="293">
        <f t="shared" si="3"/>
        <v>1</v>
      </c>
    </row>
    <row r="59" spans="1:13" ht="15" customHeight="1" x14ac:dyDescent="0.2">
      <c r="A59" s="294">
        <v>27</v>
      </c>
      <c r="B59" s="66"/>
      <c r="C59" s="165" t="s">
        <v>243</v>
      </c>
      <c r="D59" s="99"/>
      <c r="E59" s="691">
        <v>200000</v>
      </c>
      <c r="F59" s="692"/>
      <c r="G59" s="692"/>
      <c r="H59" s="693"/>
      <c r="I59" s="282">
        <v>345000</v>
      </c>
      <c r="J59" s="280">
        <f t="shared" si="4"/>
        <v>-600</v>
      </c>
      <c r="K59" s="282">
        <v>344400</v>
      </c>
      <c r="L59" s="282">
        <v>344400</v>
      </c>
      <c r="M59" s="293">
        <f t="shared" si="3"/>
        <v>1</v>
      </c>
    </row>
    <row r="60" spans="1:13" ht="15" customHeight="1" x14ac:dyDescent="0.2">
      <c r="A60" s="292">
        <v>28</v>
      </c>
      <c r="B60" s="66"/>
      <c r="C60" s="165" t="s">
        <v>244</v>
      </c>
      <c r="D60" s="99"/>
      <c r="E60" s="691">
        <v>600000</v>
      </c>
      <c r="F60" s="692"/>
      <c r="G60" s="692"/>
      <c r="H60" s="693"/>
      <c r="I60" s="282">
        <v>270000</v>
      </c>
      <c r="J60" s="280">
        <f t="shared" si="4"/>
        <v>-270000</v>
      </c>
      <c r="K60" s="282"/>
      <c r="L60" s="282"/>
      <c r="M60" s="293"/>
    </row>
    <row r="61" spans="1:13" ht="15.75" customHeight="1" x14ac:dyDescent="0.2">
      <c r="A61" s="294">
        <v>29</v>
      </c>
      <c r="B61" s="694" t="s">
        <v>280</v>
      </c>
      <c r="C61" s="695"/>
      <c r="D61" s="163" t="s">
        <v>169</v>
      </c>
      <c r="E61" s="688">
        <f>SUM(E51+E54+E55+E56+E58)</f>
        <v>15300000</v>
      </c>
      <c r="F61" s="689"/>
      <c r="G61" s="689"/>
      <c r="H61" s="690"/>
      <c r="I61" s="280">
        <f>I51+I56+I58</f>
        <v>14972000</v>
      </c>
      <c r="J61" s="280">
        <f t="shared" si="4"/>
        <v>2887751</v>
      </c>
      <c r="K61" s="280">
        <f>K51+K56+K58</f>
        <v>17859751</v>
      </c>
      <c r="L61" s="280">
        <f>L51+L56+L58</f>
        <v>17859751</v>
      </c>
      <c r="M61" s="293">
        <f t="shared" si="3"/>
        <v>1</v>
      </c>
    </row>
    <row r="62" spans="1:13" ht="15.75" customHeight="1" x14ac:dyDescent="0.2">
      <c r="A62" s="294"/>
      <c r="B62" s="167"/>
      <c r="C62" s="310" t="s">
        <v>1101</v>
      </c>
      <c r="D62" s="163"/>
      <c r="E62" s="108"/>
      <c r="F62" s="224"/>
      <c r="G62" s="224"/>
      <c r="H62" s="225"/>
      <c r="I62" s="280"/>
      <c r="J62" s="280">
        <f t="shared" si="4"/>
        <v>116500</v>
      </c>
      <c r="K62" s="280">
        <v>116500</v>
      </c>
      <c r="L62" s="280">
        <v>116500</v>
      </c>
      <c r="M62" s="293">
        <f t="shared" si="3"/>
        <v>1</v>
      </c>
    </row>
    <row r="63" spans="1:13" ht="15.75" customHeight="1" x14ac:dyDescent="0.2">
      <c r="A63" s="292">
        <v>30</v>
      </c>
      <c r="B63" s="694" t="s">
        <v>271</v>
      </c>
      <c r="C63" s="695"/>
      <c r="D63" s="171" t="s">
        <v>168</v>
      </c>
      <c r="E63" s="691" t="e">
        <f>SUM(E40+E41+E44+E48+E61+#REF!)</f>
        <v>#REF!</v>
      </c>
      <c r="F63" s="692"/>
      <c r="G63" s="692"/>
      <c r="H63" s="693"/>
      <c r="I63" s="280">
        <f>I48+I61</f>
        <v>20747000</v>
      </c>
      <c r="J63" s="280">
        <f t="shared" si="4"/>
        <v>3067641</v>
      </c>
      <c r="K63" s="280">
        <f>K48+K61+K62</f>
        <v>23814641</v>
      </c>
      <c r="L63" s="280">
        <f>L48+L61+L62</f>
        <v>23814641</v>
      </c>
      <c r="M63" s="293">
        <f t="shared" si="3"/>
        <v>1</v>
      </c>
    </row>
    <row r="64" spans="1:13" ht="12.75" hidden="1" customHeight="1" x14ac:dyDescent="0.2">
      <c r="A64" s="294">
        <v>58</v>
      </c>
      <c r="B64" s="66"/>
      <c r="C64" s="164" t="s">
        <v>179</v>
      </c>
      <c r="D64" s="99" t="s">
        <v>187</v>
      </c>
      <c r="E64" s="691"/>
      <c r="F64" s="692"/>
      <c r="G64" s="692"/>
      <c r="H64" s="693"/>
      <c r="I64" s="280">
        <f>SUM(E64)/1000</f>
        <v>0</v>
      </c>
      <c r="J64" s="280">
        <f t="shared" si="4"/>
        <v>0</v>
      </c>
      <c r="K64" s="282"/>
      <c r="L64" s="283"/>
      <c r="M64" s="293" t="e">
        <f t="shared" si="3"/>
        <v>#DIV/0!</v>
      </c>
    </row>
    <row r="65" spans="1:13" ht="15.75" customHeight="1" x14ac:dyDescent="0.2">
      <c r="A65" s="292">
        <v>31</v>
      </c>
      <c r="B65" s="66"/>
      <c r="C65" s="164" t="s">
        <v>180</v>
      </c>
      <c r="D65" s="163" t="s">
        <v>188</v>
      </c>
      <c r="E65" s="688">
        <v>1966000</v>
      </c>
      <c r="F65" s="689"/>
      <c r="G65" s="689"/>
      <c r="H65" s="690"/>
      <c r="I65" s="280">
        <v>706000</v>
      </c>
      <c r="J65" s="280">
        <f t="shared" si="4"/>
        <v>-306169</v>
      </c>
      <c r="K65" s="281">
        <v>399831</v>
      </c>
      <c r="L65" s="281">
        <v>399831</v>
      </c>
      <c r="M65" s="293">
        <f t="shared" si="3"/>
        <v>1</v>
      </c>
    </row>
    <row r="66" spans="1:13" ht="15.75" customHeight="1" x14ac:dyDescent="0.2">
      <c r="A66" s="294">
        <v>32</v>
      </c>
      <c r="B66" s="66"/>
      <c r="C66" s="164" t="s">
        <v>671</v>
      </c>
      <c r="D66" s="163" t="s">
        <v>672</v>
      </c>
      <c r="E66" s="108"/>
      <c r="F66" s="224"/>
      <c r="G66" s="224"/>
      <c r="H66" s="225"/>
      <c r="I66" s="280">
        <v>2822000</v>
      </c>
      <c r="J66" s="280">
        <f t="shared" si="4"/>
        <v>-219477</v>
      </c>
      <c r="K66" s="281">
        <v>2602523</v>
      </c>
      <c r="L66" s="281">
        <v>2602523</v>
      </c>
      <c r="M66" s="293">
        <f t="shared" si="3"/>
        <v>1</v>
      </c>
    </row>
    <row r="67" spans="1:13" ht="15.75" customHeight="1" x14ac:dyDescent="0.2">
      <c r="A67" s="292">
        <v>33</v>
      </c>
      <c r="B67" s="66"/>
      <c r="C67" s="164" t="s">
        <v>181</v>
      </c>
      <c r="D67" s="163" t="s">
        <v>189</v>
      </c>
      <c r="E67" s="688" t="e">
        <f>SUM(#REF!)</f>
        <v>#REF!</v>
      </c>
      <c r="F67" s="689"/>
      <c r="G67" s="689"/>
      <c r="H67" s="690"/>
      <c r="I67" s="280">
        <v>2148000</v>
      </c>
      <c r="J67" s="280">
        <f t="shared" si="4"/>
        <v>1967682</v>
      </c>
      <c r="K67" s="281">
        <v>4115682</v>
      </c>
      <c r="L67" s="281">
        <v>4115682</v>
      </c>
      <c r="M67" s="293">
        <f t="shared" si="3"/>
        <v>1</v>
      </c>
    </row>
    <row r="68" spans="1:13" ht="15.75" customHeight="1" x14ac:dyDescent="0.2">
      <c r="A68" s="294">
        <v>34</v>
      </c>
      <c r="B68" s="66"/>
      <c r="C68" s="164" t="s">
        <v>501</v>
      </c>
      <c r="D68" s="163" t="s">
        <v>190</v>
      </c>
      <c r="E68" s="688" t="e">
        <f>SUM(#REF!)</f>
        <v>#REF!</v>
      </c>
      <c r="F68" s="689"/>
      <c r="G68" s="689"/>
      <c r="H68" s="690"/>
      <c r="I68" s="280">
        <v>11512000</v>
      </c>
      <c r="J68" s="280">
        <f t="shared" si="4"/>
        <v>745560</v>
      </c>
      <c r="K68" s="281">
        <v>12257560</v>
      </c>
      <c r="L68" s="281">
        <v>12257560</v>
      </c>
      <c r="M68" s="293">
        <f t="shared" si="3"/>
        <v>1</v>
      </c>
    </row>
    <row r="69" spans="1:13" ht="12.75" hidden="1" customHeight="1" x14ac:dyDescent="0.2">
      <c r="A69" s="292">
        <v>63</v>
      </c>
      <c r="B69" s="66"/>
      <c r="C69" s="164" t="s">
        <v>182</v>
      </c>
      <c r="D69" s="99" t="s">
        <v>191</v>
      </c>
      <c r="E69" s="691"/>
      <c r="F69" s="692"/>
      <c r="G69" s="692"/>
      <c r="H69" s="693"/>
      <c r="I69" s="280">
        <f>SUM(E69)/1000</f>
        <v>0</v>
      </c>
      <c r="J69" s="280">
        <f t="shared" si="4"/>
        <v>0</v>
      </c>
      <c r="K69" s="282"/>
      <c r="L69" s="282"/>
      <c r="M69" s="293" t="e">
        <f t="shared" si="3"/>
        <v>#DIV/0!</v>
      </c>
    </row>
    <row r="70" spans="1:13" ht="12.75" hidden="1" customHeight="1" x14ac:dyDescent="0.2">
      <c r="A70" s="294">
        <v>64</v>
      </c>
      <c r="B70" s="66"/>
      <c r="C70" s="164" t="s">
        <v>183</v>
      </c>
      <c r="D70" s="99" t="s">
        <v>192</v>
      </c>
      <c r="E70" s="691"/>
      <c r="F70" s="692"/>
      <c r="G70" s="692"/>
      <c r="H70" s="693"/>
      <c r="I70" s="280">
        <f>SUM(E70)/1000</f>
        <v>0</v>
      </c>
      <c r="J70" s="280">
        <f t="shared" si="4"/>
        <v>0</v>
      </c>
      <c r="K70" s="282"/>
      <c r="L70" s="282"/>
      <c r="M70" s="293" t="e">
        <f t="shared" si="3"/>
        <v>#DIV/0!</v>
      </c>
    </row>
    <row r="71" spans="1:13" ht="12.75" hidden="1" customHeight="1" x14ac:dyDescent="0.2">
      <c r="A71" s="292">
        <v>65</v>
      </c>
      <c r="B71" s="66"/>
      <c r="C71" s="164" t="s">
        <v>184</v>
      </c>
      <c r="D71" s="99" t="s">
        <v>193</v>
      </c>
      <c r="E71" s="691"/>
      <c r="F71" s="692"/>
      <c r="G71" s="692"/>
      <c r="H71" s="693"/>
      <c r="I71" s="280">
        <f>SUM(E71)/1000</f>
        <v>0</v>
      </c>
      <c r="J71" s="280">
        <f t="shared" si="4"/>
        <v>0</v>
      </c>
      <c r="K71" s="282"/>
      <c r="L71" s="282"/>
      <c r="M71" s="293" t="e">
        <f t="shared" si="3"/>
        <v>#DIV/0!</v>
      </c>
    </row>
    <row r="72" spans="1:13" ht="12.75" customHeight="1" x14ac:dyDescent="0.2">
      <c r="A72" s="294">
        <v>35</v>
      </c>
      <c r="B72" s="66"/>
      <c r="C72" s="164" t="s">
        <v>598</v>
      </c>
      <c r="D72" s="171" t="s">
        <v>599</v>
      </c>
      <c r="E72" s="107"/>
      <c r="F72" s="161"/>
      <c r="G72" s="161"/>
      <c r="H72" s="162"/>
      <c r="I72" s="280">
        <v>2200000</v>
      </c>
      <c r="J72" s="280">
        <f t="shared" si="4"/>
        <v>-534080</v>
      </c>
      <c r="K72" s="281">
        <v>1665920</v>
      </c>
      <c r="L72" s="281">
        <v>1665920</v>
      </c>
      <c r="M72" s="293">
        <f>SUM(L72/K72)</f>
        <v>1</v>
      </c>
    </row>
    <row r="73" spans="1:13" ht="12.75" customHeight="1" x14ac:dyDescent="0.2">
      <c r="A73" s="294"/>
      <c r="B73" s="66"/>
      <c r="C73" s="164" t="s">
        <v>1102</v>
      </c>
      <c r="D73" s="171" t="s">
        <v>191</v>
      </c>
      <c r="E73" s="107"/>
      <c r="F73" s="161"/>
      <c r="G73" s="161"/>
      <c r="H73" s="162"/>
      <c r="I73" s="280"/>
      <c r="J73" s="280">
        <f t="shared" si="4"/>
        <v>1221620</v>
      </c>
      <c r="K73" s="281">
        <v>1221620</v>
      </c>
      <c r="L73" s="281">
        <v>1221620</v>
      </c>
      <c r="M73" s="293"/>
    </row>
    <row r="74" spans="1:13" ht="15.75" customHeight="1" x14ac:dyDescent="0.2">
      <c r="A74" s="292">
        <v>36</v>
      </c>
      <c r="B74" s="66"/>
      <c r="C74" s="164" t="s">
        <v>185</v>
      </c>
      <c r="D74" s="163" t="s">
        <v>194</v>
      </c>
      <c r="E74" s="688">
        <v>1200000</v>
      </c>
      <c r="F74" s="689"/>
      <c r="G74" s="689"/>
      <c r="H74" s="690"/>
      <c r="I74" s="280"/>
      <c r="J74" s="280">
        <f t="shared" si="4"/>
        <v>817</v>
      </c>
      <c r="K74" s="281">
        <v>817</v>
      </c>
      <c r="L74" s="281">
        <v>817</v>
      </c>
      <c r="M74" s="293">
        <f t="shared" si="3"/>
        <v>1</v>
      </c>
    </row>
    <row r="75" spans="1:13" ht="15.75" customHeight="1" x14ac:dyDescent="0.2">
      <c r="A75" s="294">
        <v>37</v>
      </c>
      <c r="B75" s="66"/>
      <c r="C75" s="164" t="s">
        <v>186</v>
      </c>
      <c r="D75" s="99" t="s">
        <v>195</v>
      </c>
      <c r="E75" s="691"/>
      <c r="F75" s="692"/>
      <c r="G75" s="692"/>
      <c r="H75" s="693"/>
      <c r="I75" s="280">
        <f>SUM(E75)/1000</f>
        <v>0</v>
      </c>
      <c r="J75" s="280">
        <f t="shared" si="4"/>
        <v>77730</v>
      </c>
      <c r="K75" s="281">
        <v>77730</v>
      </c>
      <c r="L75" s="281">
        <v>77730</v>
      </c>
      <c r="M75" s="293">
        <f t="shared" si="3"/>
        <v>1</v>
      </c>
    </row>
    <row r="76" spans="1:13" ht="26.25" customHeight="1" x14ac:dyDescent="0.2">
      <c r="A76" s="292">
        <v>38</v>
      </c>
      <c r="B76" s="700" t="s">
        <v>270</v>
      </c>
      <c r="C76" s="701"/>
      <c r="D76" s="99" t="s">
        <v>196</v>
      </c>
      <c r="E76" s="691" t="e">
        <f>SUM(E64+E65+#REF!+E67+E68+E69+E70+E71+E74+E75)</f>
        <v>#REF!</v>
      </c>
      <c r="F76" s="692"/>
      <c r="G76" s="692"/>
      <c r="H76" s="693"/>
      <c r="I76" s="280">
        <f>SUM(I65:I75)</f>
        <v>19388000</v>
      </c>
      <c r="J76" s="280">
        <f t="shared" si="4"/>
        <v>2953683</v>
      </c>
      <c r="K76" s="280">
        <f>SUM(K65:K75)</f>
        <v>22341683</v>
      </c>
      <c r="L76" s="280">
        <f>SUM(L65:L75)</f>
        <v>22341683</v>
      </c>
      <c r="M76" s="293">
        <f t="shared" si="3"/>
        <v>1</v>
      </c>
    </row>
    <row r="77" spans="1:13" ht="18" hidden="1" customHeight="1" x14ac:dyDescent="0.2">
      <c r="A77" s="294">
        <v>70</v>
      </c>
      <c r="B77" s="66"/>
      <c r="C77" s="164" t="s">
        <v>197</v>
      </c>
      <c r="D77" s="99" t="s">
        <v>202</v>
      </c>
      <c r="E77" s="691"/>
      <c r="F77" s="692"/>
      <c r="G77" s="692"/>
      <c r="H77" s="693"/>
      <c r="I77" s="280">
        <f>SUM(E77)/1000</f>
        <v>0</v>
      </c>
      <c r="J77" s="280">
        <f t="shared" si="4"/>
        <v>0</v>
      </c>
      <c r="K77" s="282"/>
      <c r="L77" s="283"/>
      <c r="M77" s="293" t="e">
        <f t="shared" si="3"/>
        <v>#DIV/0!</v>
      </c>
    </row>
    <row r="78" spans="1:13" ht="18" hidden="1" customHeight="1" x14ac:dyDescent="0.2">
      <c r="A78" s="292">
        <v>71</v>
      </c>
      <c r="B78" s="66"/>
      <c r="C78" s="164" t="s">
        <v>198</v>
      </c>
      <c r="D78" s="99" t="s">
        <v>203</v>
      </c>
      <c r="E78" s="691"/>
      <c r="F78" s="692"/>
      <c r="G78" s="692"/>
      <c r="H78" s="693"/>
      <c r="I78" s="280">
        <f>SUM(E78)/1000</f>
        <v>0</v>
      </c>
      <c r="J78" s="280">
        <f t="shared" si="4"/>
        <v>0</v>
      </c>
      <c r="K78" s="282"/>
      <c r="L78" s="283"/>
      <c r="M78" s="293" t="e">
        <f t="shared" si="3"/>
        <v>#DIV/0!</v>
      </c>
    </row>
    <row r="79" spans="1:13" ht="18" hidden="1" customHeight="1" x14ac:dyDescent="0.2">
      <c r="A79" s="294">
        <v>72</v>
      </c>
      <c r="B79" s="66"/>
      <c r="C79" s="164" t="s">
        <v>199</v>
      </c>
      <c r="D79" s="99" t="s">
        <v>204</v>
      </c>
      <c r="E79" s="691"/>
      <c r="F79" s="692"/>
      <c r="G79" s="692"/>
      <c r="H79" s="693"/>
      <c r="I79" s="280">
        <f>SUM(E79)/1000</f>
        <v>0</v>
      </c>
      <c r="J79" s="280">
        <f t="shared" si="4"/>
        <v>0</v>
      </c>
      <c r="K79" s="282"/>
      <c r="L79" s="283"/>
      <c r="M79" s="293" t="e">
        <f t="shared" si="3"/>
        <v>#DIV/0!</v>
      </c>
    </row>
    <row r="80" spans="1:13" ht="18" hidden="1" customHeight="1" x14ac:dyDescent="0.2">
      <c r="A80" s="292">
        <v>73</v>
      </c>
      <c r="B80" s="66"/>
      <c r="C80" s="164" t="s">
        <v>200</v>
      </c>
      <c r="D80" s="99" t="s">
        <v>205</v>
      </c>
      <c r="E80" s="691"/>
      <c r="F80" s="692"/>
      <c r="G80" s="692"/>
      <c r="H80" s="693"/>
      <c r="I80" s="280">
        <f>SUM(E80)/1000</f>
        <v>0</v>
      </c>
      <c r="J80" s="280">
        <f t="shared" si="4"/>
        <v>0</v>
      </c>
      <c r="K80" s="282"/>
      <c r="L80" s="283"/>
      <c r="M80" s="293" t="e">
        <f t="shared" si="3"/>
        <v>#DIV/0!</v>
      </c>
    </row>
    <row r="81" spans="1:13" ht="18" hidden="1" customHeight="1" x14ac:dyDescent="0.2">
      <c r="A81" s="294">
        <v>74</v>
      </c>
      <c r="B81" s="66"/>
      <c r="C81" s="164" t="s">
        <v>201</v>
      </c>
      <c r="D81" s="99" t="s">
        <v>206</v>
      </c>
      <c r="E81" s="691"/>
      <c r="F81" s="692"/>
      <c r="G81" s="692"/>
      <c r="H81" s="693"/>
      <c r="I81" s="280">
        <f>SUM(E81)/1000</f>
        <v>0</v>
      </c>
      <c r="J81" s="280">
        <f t="shared" si="4"/>
        <v>0</v>
      </c>
      <c r="K81" s="282"/>
      <c r="L81" s="283"/>
      <c r="M81" s="293" t="e">
        <f t="shared" si="3"/>
        <v>#DIV/0!</v>
      </c>
    </row>
    <row r="82" spans="1:13" ht="26.25" customHeight="1" x14ac:dyDescent="0.2">
      <c r="A82" s="292">
        <v>39</v>
      </c>
      <c r="B82" s="702" t="s">
        <v>273</v>
      </c>
      <c r="C82" s="703"/>
      <c r="D82" s="99" t="s">
        <v>207</v>
      </c>
      <c r="E82" s="691">
        <f>SUM(E77:H81)</f>
        <v>0</v>
      </c>
      <c r="F82" s="692"/>
      <c r="G82" s="692"/>
      <c r="H82" s="693"/>
      <c r="I82" s="281"/>
      <c r="J82" s="280">
        <f t="shared" si="4"/>
        <v>19652000</v>
      </c>
      <c r="K82" s="281">
        <v>19652000</v>
      </c>
      <c r="L82" s="281">
        <v>19652000</v>
      </c>
      <c r="M82" s="293">
        <f t="shared" si="3"/>
        <v>1</v>
      </c>
    </row>
    <row r="83" spans="1:13" ht="18" hidden="1" customHeight="1" x14ac:dyDescent="0.2">
      <c r="A83" s="294">
        <v>76</v>
      </c>
      <c r="B83" s="66"/>
      <c r="C83" s="164" t="s">
        <v>208</v>
      </c>
      <c r="D83" s="99" t="s">
        <v>211</v>
      </c>
      <c r="E83" s="691"/>
      <c r="F83" s="692"/>
      <c r="G83" s="692"/>
      <c r="H83" s="693"/>
      <c r="I83" s="281">
        <f>SUM(E83)/1000</f>
        <v>0</v>
      </c>
      <c r="J83" s="280">
        <f t="shared" si="4"/>
        <v>0</v>
      </c>
      <c r="K83" s="281"/>
      <c r="L83" s="281"/>
      <c r="M83" s="293" t="e">
        <f t="shared" si="3"/>
        <v>#DIV/0!</v>
      </c>
    </row>
    <row r="84" spans="1:13" ht="18" hidden="1" customHeight="1" x14ac:dyDescent="0.2">
      <c r="A84" s="292">
        <v>77</v>
      </c>
      <c r="B84" s="66"/>
      <c r="C84" s="165" t="s">
        <v>209</v>
      </c>
      <c r="D84" s="99" t="s">
        <v>212</v>
      </c>
      <c r="E84" s="691"/>
      <c r="F84" s="692"/>
      <c r="G84" s="692"/>
      <c r="H84" s="693"/>
      <c r="I84" s="281">
        <f>SUM(E84)/1000</f>
        <v>0</v>
      </c>
      <c r="J84" s="280">
        <f t="shared" si="4"/>
        <v>0</v>
      </c>
      <c r="K84" s="281"/>
      <c r="L84" s="281"/>
      <c r="M84" s="293" t="e">
        <f t="shared" si="3"/>
        <v>#DIV/0!</v>
      </c>
    </row>
    <row r="85" spans="1:13" ht="15.75" hidden="1" customHeight="1" x14ac:dyDescent="0.2">
      <c r="A85" s="294">
        <v>78</v>
      </c>
      <c r="B85" s="66"/>
      <c r="C85" s="164" t="s">
        <v>210</v>
      </c>
      <c r="D85" s="99" t="s">
        <v>213</v>
      </c>
      <c r="E85" s="691"/>
      <c r="F85" s="692"/>
      <c r="G85" s="692"/>
      <c r="H85" s="693"/>
      <c r="I85" s="281">
        <f>SUM(E85)/1000</f>
        <v>0</v>
      </c>
      <c r="J85" s="280">
        <f t="shared" si="4"/>
        <v>0</v>
      </c>
      <c r="K85" s="281"/>
      <c r="L85" s="281"/>
      <c r="M85" s="293" t="e">
        <f t="shared" si="3"/>
        <v>#DIV/0!</v>
      </c>
    </row>
    <row r="86" spans="1:13" ht="15.75" hidden="1" customHeight="1" x14ac:dyDescent="0.2">
      <c r="A86" s="292">
        <v>79</v>
      </c>
      <c r="B86" s="702" t="s">
        <v>272</v>
      </c>
      <c r="C86" s="703"/>
      <c r="D86" s="99" t="s">
        <v>214</v>
      </c>
      <c r="E86" s="691">
        <f>SUM(E83:H85)</f>
        <v>0</v>
      </c>
      <c r="F86" s="692"/>
      <c r="G86" s="692"/>
      <c r="H86" s="693"/>
      <c r="I86" s="281">
        <v>0</v>
      </c>
      <c r="J86" s="280">
        <f t="shared" si="4"/>
        <v>0</v>
      </c>
      <c r="K86" s="281"/>
      <c r="L86" s="281"/>
      <c r="M86" s="293" t="e">
        <f t="shared" si="3"/>
        <v>#DIV/0!</v>
      </c>
    </row>
    <row r="87" spans="1:13" ht="18" hidden="1" customHeight="1" x14ac:dyDescent="0.2">
      <c r="A87" s="294">
        <v>80</v>
      </c>
      <c r="B87" s="66"/>
      <c r="C87" s="164" t="s">
        <v>215</v>
      </c>
      <c r="D87" s="99" t="s">
        <v>218</v>
      </c>
      <c r="E87" s="691"/>
      <c r="F87" s="692"/>
      <c r="G87" s="692"/>
      <c r="H87" s="693"/>
      <c r="I87" s="281">
        <f>SUM(E87)/1000</f>
        <v>0</v>
      </c>
      <c r="J87" s="280">
        <f t="shared" si="4"/>
        <v>0</v>
      </c>
      <c r="K87" s="281"/>
      <c r="L87" s="281"/>
      <c r="M87" s="293" t="e">
        <f t="shared" si="3"/>
        <v>#DIV/0!</v>
      </c>
    </row>
    <row r="88" spans="1:13" ht="18" hidden="1" customHeight="1" x14ac:dyDescent="0.2">
      <c r="A88" s="292">
        <v>81</v>
      </c>
      <c r="B88" s="66"/>
      <c r="C88" s="165" t="s">
        <v>216</v>
      </c>
      <c r="D88" s="99" t="s">
        <v>219</v>
      </c>
      <c r="E88" s="691"/>
      <c r="F88" s="692"/>
      <c r="G88" s="692"/>
      <c r="H88" s="693"/>
      <c r="I88" s="281">
        <f>SUM(E88)/1000</f>
        <v>0</v>
      </c>
      <c r="J88" s="280">
        <f t="shared" si="4"/>
        <v>0</v>
      </c>
      <c r="K88" s="281"/>
      <c r="L88" s="281"/>
      <c r="M88" s="293" t="e">
        <f t="shared" si="3"/>
        <v>#DIV/0!</v>
      </c>
    </row>
    <row r="89" spans="1:13" ht="18" hidden="1" customHeight="1" x14ac:dyDescent="0.2">
      <c r="A89" s="294">
        <v>82</v>
      </c>
      <c r="B89" s="66"/>
      <c r="C89" s="164" t="s">
        <v>217</v>
      </c>
      <c r="D89" s="99" t="s">
        <v>220</v>
      </c>
      <c r="E89" s="691"/>
      <c r="F89" s="692"/>
      <c r="G89" s="692"/>
      <c r="H89" s="693"/>
      <c r="I89" s="281">
        <f>SUM(E89)/1000</f>
        <v>0</v>
      </c>
      <c r="J89" s="280">
        <f t="shared" si="4"/>
        <v>0</v>
      </c>
      <c r="K89" s="281"/>
      <c r="L89" s="281"/>
      <c r="M89" s="293" t="e">
        <f t="shared" si="3"/>
        <v>#DIV/0!</v>
      </c>
    </row>
    <row r="90" spans="1:13" ht="26.25" hidden="1" customHeight="1" x14ac:dyDescent="0.2">
      <c r="A90" s="292">
        <v>83</v>
      </c>
      <c r="B90" s="702" t="s">
        <v>274</v>
      </c>
      <c r="C90" s="703"/>
      <c r="D90" s="99" t="s">
        <v>221</v>
      </c>
      <c r="E90" s="691">
        <v>0</v>
      </c>
      <c r="F90" s="692"/>
      <c r="G90" s="692"/>
      <c r="H90" s="693"/>
      <c r="I90" s="281">
        <f>SUM(E90)/1000</f>
        <v>0</v>
      </c>
      <c r="J90" s="280">
        <f t="shared" si="4"/>
        <v>0</v>
      </c>
      <c r="K90" s="281">
        <v>0</v>
      </c>
      <c r="L90" s="281">
        <v>0</v>
      </c>
      <c r="M90" s="293" t="e">
        <f t="shared" si="3"/>
        <v>#DIV/0!</v>
      </c>
    </row>
    <row r="91" spans="1:13" ht="26.25" customHeight="1" x14ac:dyDescent="0.2">
      <c r="A91" s="294">
        <v>40</v>
      </c>
      <c r="B91" s="702" t="s">
        <v>1103</v>
      </c>
      <c r="C91" s="703"/>
      <c r="D91" s="99" t="s">
        <v>214</v>
      </c>
      <c r="E91" s="107"/>
      <c r="F91" s="161"/>
      <c r="G91" s="161"/>
      <c r="H91" s="162"/>
      <c r="I91" s="281"/>
      <c r="J91" s="280">
        <f t="shared" si="4"/>
        <v>597458</v>
      </c>
      <c r="K91" s="281">
        <v>597458</v>
      </c>
      <c r="L91" s="281">
        <v>597458</v>
      </c>
      <c r="M91" s="314">
        <f t="shared" si="3"/>
        <v>1</v>
      </c>
    </row>
    <row r="92" spans="1:13" ht="26.25" customHeight="1" x14ac:dyDescent="0.2">
      <c r="A92" s="292">
        <v>41</v>
      </c>
      <c r="B92" s="702" t="s">
        <v>600</v>
      </c>
      <c r="C92" s="703"/>
      <c r="D92" s="99" t="s">
        <v>1104</v>
      </c>
      <c r="E92" s="107"/>
      <c r="F92" s="161"/>
      <c r="G92" s="161"/>
      <c r="H92" s="162"/>
      <c r="I92" s="281"/>
      <c r="J92" s="280">
        <v>185000</v>
      </c>
      <c r="K92" s="281">
        <v>185000</v>
      </c>
      <c r="L92" s="281">
        <v>185000</v>
      </c>
      <c r="M92" s="314">
        <f t="shared" si="3"/>
        <v>1</v>
      </c>
    </row>
    <row r="93" spans="1:13" ht="27" customHeight="1" x14ac:dyDescent="0.2">
      <c r="A93" s="294">
        <v>42</v>
      </c>
      <c r="B93" s="704" t="s">
        <v>263</v>
      </c>
      <c r="C93" s="705"/>
      <c r="D93" s="163" t="s">
        <v>222</v>
      </c>
      <c r="E93" s="688" t="e">
        <f>SUM(E31+E37+E63+E76+E82+E86+E90)</f>
        <v>#REF!</v>
      </c>
      <c r="F93" s="689"/>
      <c r="G93" s="689"/>
      <c r="H93" s="690"/>
      <c r="I93" s="280">
        <f>SUM(I31+I37+I63+I76+I82+I86+I90+I45)</f>
        <v>371353506</v>
      </c>
      <c r="J93" s="280">
        <f>SUM(J31+J47+J63+J76+J82+J86+J90)</f>
        <v>-132075389</v>
      </c>
      <c r="K93" s="280">
        <f>SUM(K31+K46+K63+K76+K82+K91+K92)</f>
        <v>257978631</v>
      </c>
      <c r="L93" s="280">
        <f>SUM(L31+L46+L63+L76+L82+L91+L92)</f>
        <v>257978631</v>
      </c>
      <c r="M93" s="314">
        <f t="shared" si="3"/>
        <v>1</v>
      </c>
    </row>
    <row r="94" spans="1:13" ht="27" customHeight="1" x14ac:dyDescent="0.2">
      <c r="A94" s="292">
        <v>43</v>
      </c>
      <c r="B94" s="686" t="s">
        <v>601</v>
      </c>
      <c r="C94" s="687"/>
      <c r="D94" s="163" t="s">
        <v>602</v>
      </c>
      <c r="E94" s="108"/>
      <c r="F94" s="224"/>
      <c r="G94" s="224"/>
      <c r="H94" s="225"/>
      <c r="I94" s="280">
        <v>100000000</v>
      </c>
      <c r="J94" s="282"/>
      <c r="K94" s="280">
        <v>100000000</v>
      </c>
      <c r="L94" s="280">
        <v>100000000</v>
      </c>
      <c r="M94" s="293">
        <f t="shared" si="3"/>
        <v>1</v>
      </c>
    </row>
    <row r="95" spans="1:13" ht="22.5" customHeight="1" x14ac:dyDescent="0.2">
      <c r="A95" s="294">
        <v>44</v>
      </c>
      <c r="B95" s="700" t="s">
        <v>254</v>
      </c>
      <c r="C95" s="701"/>
      <c r="D95" s="99" t="s">
        <v>255</v>
      </c>
      <c r="E95" s="691">
        <v>68322745</v>
      </c>
      <c r="F95" s="692"/>
      <c r="G95" s="692"/>
      <c r="H95" s="693"/>
      <c r="I95" s="280"/>
      <c r="J95" s="280">
        <v>192700977</v>
      </c>
      <c r="K95" s="280">
        <v>192700977</v>
      </c>
      <c r="L95" s="280">
        <v>192700977</v>
      </c>
      <c r="M95" s="293">
        <f t="shared" si="3"/>
        <v>1</v>
      </c>
    </row>
    <row r="96" spans="1:13" ht="22.5" customHeight="1" x14ac:dyDescent="0.2">
      <c r="A96" s="292">
        <v>45</v>
      </c>
      <c r="B96" s="700" t="s">
        <v>673</v>
      </c>
      <c r="C96" s="701"/>
      <c r="D96" s="99" t="s">
        <v>318</v>
      </c>
      <c r="E96" s="691"/>
      <c r="F96" s="692"/>
      <c r="G96" s="692"/>
      <c r="H96" s="693"/>
      <c r="I96" s="280">
        <v>0</v>
      </c>
      <c r="J96" s="282">
        <v>8262247</v>
      </c>
      <c r="K96" s="282">
        <v>8262247</v>
      </c>
      <c r="L96" s="282">
        <v>8262247</v>
      </c>
      <c r="M96" s="293">
        <f t="shared" si="3"/>
        <v>1</v>
      </c>
    </row>
    <row r="97" spans="1:13" ht="24.75" customHeight="1" x14ac:dyDescent="0.2">
      <c r="A97" s="294">
        <v>46</v>
      </c>
      <c r="B97" s="704" t="s">
        <v>264</v>
      </c>
      <c r="C97" s="705"/>
      <c r="D97" s="163" t="s">
        <v>256</v>
      </c>
      <c r="E97" s="688">
        <v>68322746</v>
      </c>
      <c r="F97" s="689"/>
      <c r="G97" s="689"/>
      <c r="H97" s="690"/>
      <c r="I97" s="280">
        <f>SUM(I94:I96)</f>
        <v>100000000</v>
      </c>
      <c r="J97" s="282">
        <f>SUM(J95:J96)</f>
        <v>200963224</v>
      </c>
      <c r="K97" s="280">
        <f>SUM(K94:K96)</f>
        <v>300963224</v>
      </c>
      <c r="L97" s="280">
        <f>SUM(L94:L96)</f>
        <v>300963224</v>
      </c>
      <c r="M97" s="293">
        <f t="shared" si="3"/>
        <v>1</v>
      </c>
    </row>
    <row r="98" spans="1:13" ht="24.75" customHeight="1" thickBot="1" x14ac:dyDescent="0.25">
      <c r="A98" s="292">
        <v>47</v>
      </c>
      <c r="B98" s="709" t="s">
        <v>265</v>
      </c>
      <c r="C98" s="710"/>
      <c r="D98" s="297" t="s">
        <v>2</v>
      </c>
      <c r="E98" s="706" t="e">
        <f>SUM(E93+E97)</f>
        <v>#REF!</v>
      </c>
      <c r="F98" s="707"/>
      <c r="G98" s="707"/>
      <c r="H98" s="708"/>
      <c r="I98" s="298">
        <f>SUM(I93+I97)</f>
        <v>471353506</v>
      </c>
      <c r="J98" s="298">
        <f>J93+J97</f>
        <v>68887835</v>
      </c>
      <c r="K98" s="298">
        <f>SUM(K93+K97)</f>
        <v>558941855</v>
      </c>
      <c r="L98" s="298">
        <f>SUM(L93+L97)</f>
        <v>558941855</v>
      </c>
      <c r="M98" s="299">
        <f t="shared" si="3"/>
        <v>1</v>
      </c>
    </row>
  </sheetData>
  <mergeCells count="124">
    <mergeCell ref="E28:H28"/>
    <mergeCell ref="B28:C28"/>
    <mergeCell ref="E27:H27"/>
    <mergeCell ref="E26:H26"/>
    <mergeCell ref="B26:C26"/>
    <mergeCell ref="E31:H31"/>
    <mergeCell ref="B31:C31"/>
    <mergeCell ref="E30:H30"/>
    <mergeCell ref="B30:C30"/>
    <mergeCell ref="E29:H29"/>
    <mergeCell ref="E38:H38"/>
    <mergeCell ref="E37:H37"/>
    <mergeCell ref="B29:C29"/>
    <mergeCell ref="B37:C37"/>
    <mergeCell ref="E36:H36"/>
    <mergeCell ref="E35:H35"/>
    <mergeCell ref="E34:H34"/>
    <mergeCell ref="E33:H33"/>
    <mergeCell ref="E32:H32"/>
    <mergeCell ref="E52:H52"/>
    <mergeCell ref="E51:H51"/>
    <mergeCell ref="E50:H50"/>
    <mergeCell ref="E49:H49"/>
    <mergeCell ref="E48:H48"/>
    <mergeCell ref="E44:H44"/>
    <mergeCell ref="E41:H41"/>
    <mergeCell ref="E40:H40"/>
    <mergeCell ref="E39:H39"/>
    <mergeCell ref="E61:H61"/>
    <mergeCell ref="E60:H60"/>
    <mergeCell ref="E59:H59"/>
    <mergeCell ref="E58:H58"/>
    <mergeCell ref="E57:H57"/>
    <mergeCell ref="E56:H56"/>
    <mergeCell ref="E55:H55"/>
    <mergeCell ref="E54:H54"/>
    <mergeCell ref="E53:H53"/>
    <mergeCell ref="E71:H71"/>
    <mergeCell ref="E70:H70"/>
    <mergeCell ref="E69:H69"/>
    <mergeCell ref="E68:H68"/>
    <mergeCell ref="E67:H67"/>
    <mergeCell ref="E65:H65"/>
    <mergeCell ref="E64:H64"/>
    <mergeCell ref="E63:H63"/>
    <mergeCell ref="B63:C63"/>
    <mergeCell ref="E81:H81"/>
    <mergeCell ref="E80:H80"/>
    <mergeCell ref="E79:H79"/>
    <mergeCell ref="E78:H78"/>
    <mergeCell ref="E77:H77"/>
    <mergeCell ref="E76:H76"/>
    <mergeCell ref="B76:C76"/>
    <mergeCell ref="E75:H75"/>
    <mergeCell ref="E74:H74"/>
    <mergeCell ref="E98:H98"/>
    <mergeCell ref="B98:C98"/>
    <mergeCell ref="E97:H97"/>
    <mergeCell ref="B97:C97"/>
    <mergeCell ref="E95:H95"/>
    <mergeCell ref="E93:H93"/>
    <mergeCell ref="E90:H90"/>
    <mergeCell ref="E89:H89"/>
    <mergeCell ref="E88:H88"/>
    <mergeCell ref="E25:H25"/>
    <mergeCell ref="B25:C25"/>
    <mergeCell ref="E24:H24"/>
    <mergeCell ref="B24:C24"/>
    <mergeCell ref="E23:H23"/>
    <mergeCell ref="B23:C23"/>
    <mergeCell ref="B45:C45"/>
    <mergeCell ref="B48:C48"/>
    <mergeCell ref="B96:C96"/>
    <mergeCell ref="E96:H96"/>
    <mergeCell ref="B61:C61"/>
    <mergeCell ref="B82:C82"/>
    <mergeCell ref="B93:C93"/>
    <mergeCell ref="B92:C92"/>
    <mergeCell ref="B91:C91"/>
    <mergeCell ref="B90:C90"/>
    <mergeCell ref="B86:C86"/>
    <mergeCell ref="B95:C95"/>
    <mergeCell ref="E87:H87"/>
    <mergeCell ref="E86:H86"/>
    <mergeCell ref="E85:H85"/>
    <mergeCell ref="E84:H84"/>
    <mergeCell ref="E83:H83"/>
    <mergeCell ref="E82:H82"/>
    <mergeCell ref="E18:H18"/>
    <mergeCell ref="B18:C18"/>
    <mergeCell ref="E17:H17"/>
    <mergeCell ref="B17:C17"/>
    <mergeCell ref="E16:H16"/>
    <mergeCell ref="B16:C16"/>
    <mergeCell ref="E22:H22"/>
    <mergeCell ref="B22:C22"/>
    <mergeCell ref="E20:H20"/>
    <mergeCell ref="B20:C20"/>
    <mergeCell ref="E19:H19"/>
    <mergeCell ref="B19:C19"/>
    <mergeCell ref="E3:H3"/>
    <mergeCell ref="B3:C3"/>
    <mergeCell ref="E2:H2"/>
    <mergeCell ref="B2:C2"/>
    <mergeCell ref="A1:M1"/>
    <mergeCell ref="B94:C94"/>
    <mergeCell ref="E9:H9"/>
    <mergeCell ref="E8:H8"/>
    <mergeCell ref="E7:H7"/>
    <mergeCell ref="E6:H6"/>
    <mergeCell ref="E5:H5"/>
    <mergeCell ref="E4:H4"/>
    <mergeCell ref="E12:H12"/>
    <mergeCell ref="B12:C12"/>
    <mergeCell ref="E11:H11"/>
    <mergeCell ref="B11:C11"/>
    <mergeCell ref="E10:H10"/>
    <mergeCell ref="B10:C10"/>
    <mergeCell ref="E15:H15"/>
    <mergeCell ref="B15:C15"/>
    <mergeCell ref="E14:H14"/>
    <mergeCell ref="B14:C14"/>
    <mergeCell ref="E13:H13"/>
    <mergeCell ref="B13:C13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0" orientation="portrait" r:id="rId1"/>
  <headerFooter alignWithMargins="0">
    <oddHeader xml:space="preserve">&amp;LMAGYARPOLÁNY KÖZSÉG
ÖNKORMÁNYZATA&amp;C2018
. ÉVI ZÁRSZÁMADÁS
B1-B8. bevételek&amp;R9. MELLÉKLET
</odd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3</vt:i4>
      </vt:variant>
    </vt:vector>
  </HeadingPairs>
  <TitlesOfParts>
    <vt:vector size="24" baseType="lpstr">
      <vt:lpstr>1.M.Konszolídált mérleg</vt:lpstr>
      <vt:lpstr>2.M.Konsz. eredmény kimut.</vt:lpstr>
      <vt:lpstr>3. Vagyonkimutatás</vt:lpstr>
      <vt:lpstr>4.M.Önkorm. mérleg</vt:lpstr>
      <vt:lpstr>5.M.Önkorm.maradványkimutatás</vt:lpstr>
      <vt:lpstr>6.M.Önkorm.eredmény kimutatás</vt:lpstr>
      <vt:lpstr>7.Önkorm.pénzeszköz változás </vt:lpstr>
      <vt:lpstr>8. Önk.bevételek-kiad.alakulása</vt:lpstr>
      <vt:lpstr>9. Önkorm.bevételek</vt:lpstr>
      <vt:lpstr>10. COFOG</vt:lpstr>
      <vt:lpstr>11. Módosított EI</vt:lpstr>
      <vt:lpstr>12. Önkorm.pénzkészlet</vt:lpstr>
      <vt:lpstr>13. Önkorm.felhalm.kiad.</vt:lpstr>
      <vt:lpstr>14. Közv.támog</vt:lpstr>
      <vt:lpstr>15. Hivatal kv-i mérleg</vt:lpstr>
      <vt:lpstr>16. Hivatal kiadások teleph.</vt:lpstr>
      <vt:lpstr>17. Hivatal Mérleg</vt:lpstr>
      <vt:lpstr>18. Hivatal maradvány</vt:lpstr>
      <vt:lpstr>19. Hivatal eredménykimutatás</vt:lpstr>
      <vt:lpstr>Munka1</vt:lpstr>
      <vt:lpstr>Munka2</vt:lpstr>
      <vt:lpstr>'9. Önkorm.bevételek'!Nyomtatási_cím</vt:lpstr>
      <vt:lpstr>'10. COFOG'!Nyomtatási_terület</vt:lpstr>
      <vt:lpstr>'9. Önkorm.bevételek'!Nyomtatási_terület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Hewlett-Packard Company</cp:lastModifiedBy>
  <cp:lastPrinted>2019-05-27T11:55:59Z</cp:lastPrinted>
  <dcterms:created xsi:type="dcterms:W3CDTF">1998-12-06T10:54:59Z</dcterms:created>
  <dcterms:modified xsi:type="dcterms:W3CDTF">2019-07-25T14:21:36Z</dcterms:modified>
</cp:coreProperties>
</file>