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150" tabRatio="697" activeTab="12"/>
  </bookViews>
  <sheets>
    <sheet name="1.m" sheetId="1" r:id="rId1"/>
    <sheet name="2.m" sheetId="2" r:id="rId2"/>
    <sheet name="3.m" sheetId="3" r:id="rId3"/>
    <sheet name="4.a.m" sheetId="4" r:id="rId4"/>
    <sheet name="4.b.m." sheetId="5" r:id="rId5"/>
    <sheet name="5.m" sheetId="6" r:id="rId6"/>
    <sheet name="6.m." sheetId="7" r:id="rId7"/>
    <sheet name="7.m." sheetId="8" r:id="rId8"/>
    <sheet name="8.m" sheetId="9" r:id="rId9"/>
    <sheet name="9.m" sheetId="10" r:id="rId10"/>
    <sheet name="10.a.m." sheetId="11" r:id="rId11"/>
    <sheet name="10.b.m" sheetId="12" r:id="rId12"/>
    <sheet name="10.c.m" sheetId="13" r:id="rId13"/>
    <sheet name="11.a.m" sheetId="14" state="hidden" r:id="rId14"/>
  </sheets>
  <externalReferences>
    <externalReference r:id="rId17"/>
    <externalReference r:id="rId18"/>
  </externalReferences>
  <definedNames>
    <definedName name="_xlnm.Print_Titles" localSheetId="12">'10.c.m'!$1:$5</definedName>
    <definedName name="_xlnm.Print_Titles" localSheetId="1">'2.m'!$1:$15</definedName>
    <definedName name="_xlnm.Print_Titles" localSheetId="3">'4.a.m'!$1:$7</definedName>
    <definedName name="_xlnm.Print_Titles" localSheetId="9">'9.m'!$1:$2</definedName>
    <definedName name="_xlnm.Print_Area" localSheetId="12">'10.c.m'!$A$1:$A$60</definedName>
    <definedName name="_xlnm.Print_Area" localSheetId="1">'2.m'!$A$1:$E$116</definedName>
    <definedName name="_xlnm.Print_Area" localSheetId="3">'4.a.m'!$A$1:$AL$116</definedName>
    <definedName name="_xlnm.Print_Area" localSheetId="4">'4.b.m.'!$A$1:$I$813</definedName>
    <definedName name="_xlnm.Print_Area" localSheetId="9">'9.m'!$A$1:$Y$24</definedName>
  </definedNames>
  <calcPr fullCalcOnLoad="1"/>
</workbook>
</file>

<file path=xl/comments2.xml><?xml version="1.0" encoding="utf-8"?>
<comments xmlns="http://schemas.openxmlformats.org/spreadsheetml/2006/main">
  <authors>
    <author>Hewlett-Packard Company</author>
  </authors>
  <commentList>
    <comment ref="E15" authorId="0">
      <text>
        <r>
          <rPr>
            <b/>
            <sz val="9"/>
            <rFont val="Tahoma"/>
            <family val="2"/>
          </rPr>
          <t>Hewlett-Packard Company: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<sst xmlns="http://schemas.openxmlformats.org/spreadsheetml/2006/main" count="2788" uniqueCount="1325">
  <si>
    <t>Kormányzati funkció (szakfeladat) száma:  011130</t>
  </si>
  <si>
    <t>megnevezése: Önkormányzatok és önkormányzati hivatalok jogalkotó
                        és általános igazgatási tevékenysége</t>
  </si>
  <si>
    <t>A</t>
  </si>
  <si>
    <t xml:space="preserve">B </t>
  </si>
  <si>
    <t>C</t>
  </si>
  <si>
    <t>D</t>
  </si>
  <si>
    <t>E</t>
  </si>
  <si>
    <t>Rovatszám</t>
  </si>
  <si>
    <t>Rovat megnevezése</t>
  </si>
  <si>
    <t>előirányzat</t>
  </si>
  <si>
    <t>K</t>
  </si>
  <si>
    <t xml:space="preserve">könyv beszerzés </t>
  </si>
  <si>
    <t>egyéb szakmai anyag beszerzése</t>
  </si>
  <si>
    <t>Reklám-, propaganda kiad.</t>
  </si>
  <si>
    <t>Műk.célú előzetesen felszámított ÁFA</t>
  </si>
  <si>
    <t>Különféle befizetések és egyéb dologi kiadások</t>
  </si>
  <si>
    <t>Dologi kiadások</t>
  </si>
  <si>
    <t>Tagdíjak</t>
  </si>
  <si>
    <t>Egyéb működési célú kiadások</t>
  </si>
  <si>
    <t>Kormányzati funkció (szakfeladat) összesen</t>
  </si>
  <si>
    <t>Kormányzati funkció (szakfeladat) száma:   013320</t>
  </si>
  <si>
    <t>megnevezése: Köztemető fenntartartása</t>
  </si>
  <si>
    <t>hajtó- és kenőanyag beszerzés</t>
  </si>
  <si>
    <t>egyéb (karbantartási) anyag beszerzése</t>
  </si>
  <si>
    <t>víz- és csatornadíj</t>
  </si>
  <si>
    <t>Karbantartási, kisjavítási sz.</t>
  </si>
  <si>
    <t>szemétszállítás</t>
  </si>
  <si>
    <t>RÉSZGAZDA</t>
  </si>
  <si>
    <t>karbantartási, kisjavítási Szolgáltatási kiadások</t>
  </si>
  <si>
    <t>Kormányzati funkció (szakfeladat) száma: 018030</t>
  </si>
  <si>
    <t>megnevezése: Támogatás célú finanszírozási műveletek</t>
  </si>
  <si>
    <t>Óvoda működési támogatása</t>
  </si>
  <si>
    <t>Finanszírozási kiadások</t>
  </si>
  <si>
    <t>Kormányzati funkció (szakfeladat) száma:   041232</t>
  </si>
  <si>
    <t>megnevezése: Start- munkaprogram, Téli közfoglalkoztatás</t>
  </si>
  <si>
    <t>egyéb bérrendszer hatálya alá tartozók munkabére</t>
  </si>
  <si>
    <t>Foglalkoztatottak személyi juttatásai</t>
  </si>
  <si>
    <t>Kormányzati funkció (szakfeladat) száma:  041233</t>
  </si>
  <si>
    <t>megnevezése: Hosszabb időtartamú közfoglalkoztatás</t>
  </si>
  <si>
    <t>Kormányzati funkció (szakfeladat) száma: 045150/493908</t>
  </si>
  <si>
    <t>megnevezése:  Egyéb szárazföldi személyszállítás (iskolabusz)</t>
  </si>
  <si>
    <t>főkönyvi szám</t>
  </si>
  <si>
    <t>hajtó és kenőanyag beszerzés</t>
  </si>
  <si>
    <t>tisztítószer</t>
  </si>
  <si>
    <t>egyéb üzemeltetés (mosatás)</t>
  </si>
  <si>
    <t>Kormányzati funkció (szakfeladat) száma:   045160</t>
  </si>
  <si>
    <t>megnevezése: Közutak, hidak, alagutak üzemeltetése</t>
  </si>
  <si>
    <t>Kormányzati funkció (szakfeladat) száma:   064010</t>
  </si>
  <si>
    <t>megnevezése: Közvilágítás</t>
  </si>
  <si>
    <t>Kormányzati funkció (szakfeladat) száma:  066020</t>
  </si>
  <si>
    <t>megnevezése: Város -, községgazdálkodás egyéb feladatai</t>
  </si>
  <si>
    <t>gázenergia szolgáltatás  (Tájház nyári ktg.)</t>
  </si>
  <si>
    <t>víz- és csatornadíj  (Tájház nyári ktg.)</t>
  </si>
  <si>
    <t>karbantartási, kisjavítási szolgáltatási kiadások Tájház</t>
  </si>
  <si>
    <t>Kormányzati funkció (szakfeladat) száma: 072112</t>
  </si>
  <si>
    <t>megnevezése: Háziorvosi ügyeleti ellátás</t>
  </si>
  <si>
    <t>Háziorvosi ügyeleti ellátás</t>
  </si>
  <si>
    <t>Kormányzati funkció (szakfeladat) száma: 072312</t>
  </si>
  <si>
    <t>megnevezése: Fogorvosi ügyeleti ellátás</t>
  </si>
  <si>
    <t>Fogorvosi ügyeleti ellátás</t>
  </si>
  <si>
    <t>Kormányzati funkció (szakfeladat) száma:   074031</t>
  </si>
  <si>
    <t>megnevezése:    Család- és nővédelmi egészségügyi gondozás</t>
  </si>
  <si>
    <t>közalkalmazott t munkábajárás ktg.tér 12*3</t>
  </si>
  <si>
    <t xml:space="preserve">közalkalmazott t bankktg.tér </t>
  </si>
  <si>
    <t>gyógyszer beszerzés</t>
  </si>
  <si>
    <t>irodaszer, nyomtatvány</t>
  </si>
  <si>
    <t>egyéb díjak- biztosítás</t>
  </si>
  <si>
    <t>belföldi kiküldetés</t>
  </si>
  <si>
    <t>Kormányzati funkció (szakfeladat) száma:   082044</t>
  </si>
  <si>
    <t>megnevezése: Könyvtári szolgáltatás</t>
  </si>
  <si>
    <t>állományba nem tartozók megbízási díja</t>
  </si>
  <si>
    <t>Kormányzati funkció (szakfeladat) száma:  082092/910502</t>
  </si>
  <si>
    <t>megnevezése: Közművelődési intézmények, köz.szinterek működtetése</t>
  </si>
  <si>
    <t>kultúrház, ifi.klub</t>
  </si>
  <si>
    <t>Egy szakmai anyagbesz</t>
  </si>
  <si>
    <t>Kormányzati funkció (szakfeladat) száma:   084031</t>
  </si>
  <si>
    <t>Kormányzati funkció (szakfeladat) száma:  094260</t>
  </si>
  <si>
    <t>megnevezése: Hallgatói és oktatói ösztöndíjak, egyéb juttatások</t>
  </si>
  <si>
    <t>Ellátottak pénzbeli juttatásai</t>
  </si>
  <si>
    <t>egyéb költségtérítés</t>
  </si>
  <si>
    <t>megbízási díj</t>
  </si>
  <si>
    <t>munkaruha</t>
  </si>
  <si>
    <t>tisztitószer beszerzése</t>
  </si>
  <si>
    <t>karbantartási, kisjavítási Szolgáltatási kiadások -festés</t>
  </si>
  <si>
    <t>vásárolt élelmezés</t>
  </si>
  <si>
    <t>Kormányzati funkció (szakfeladat) száma:  066010/813000</t>
  </si>
  <si>
    <t>munkáltatói szja</t>
  </si>
  <si>
    <t>munkaruha, védőruha</t>
  </si>
  <si>
    <t>Kormányzati funkció (szakfeladat) száma:   103010</t>
  </si>
  <si>
    <t>megnevezése: Elhunyt személyek hátramaradottainak támogatása</t>
  </si>
  <si>
    <t>Temetési segély</t>
  </si>
  <si>
    <t>Kormányzati funkció (szakfeladat) száma: 104042</t>
  </si>
  <si>
    <t>Kormányzati funkció (szakfeladat) száma:   104051</t>
  </si>
  <si>
    <t>megnevezése: Gyermekvédelmi pénzbeni és természetbeni ellátások</t>
  </si>
  <si>
    <t>kiegészítő gyermekvédelmi támogatás</t>
  </si>
  <si>
    <t xml:space="preserve">foglalkoztatást helyettesítő támogatás  </t>
  </si>
  <si>
    <t>Kormányzati funkció (szakfeladat) száma:   105010</t>
  </si>
  <si>
    <t>megnevezése: Munkanélküli aktív korúak ellátásai</t>
  </si>
  <si>
    <t>rend.szoc.segély</t>
  </si>
  <si>
    <t>Kormányzati funkció (szakfeladat) száma: 107051</t>
  </si>
  <si>
    <t>Kormányzati funkció (szakfeladat) száma: 107052</t>
  </si>
  <si>
    <t>megnevezése: Házi segítségnyújtás</t>
  </si>
  <si>
    <t>Kormányzati funkció (szakfeladat) száma: 107054</t>
  </si>
  <si>
    <t>megnevezése: Családsegítés</t>
  </si>
  <si>
    <t>Kormányzati funkció (szakfeladat) száma:   107060</t>
  </si>
  <si>
    <t>Kormányzati funkció (szakfeladat) száma:   900070</t>
  </si>
  <si>
    <t>megnevezése: Fejezeti és általános tartalék elszámolása</t>
  </si>
  <si>
    <t>Tartalék</t>
  </si>
  <si>
    <t>Kormányzati funkció (szakfeladat) összesen:</t>
  </si>
  <si>
    <t xml:space="preserve">közalkalmazott területi pótlék   </t>
  </si>
  <si>
    <t>egyéb  anyag beszerzése  egészséghetek  baba- mama klub</t>
  </si>
  <si>
    <t>Beruházás áfa</t>
  </si>
  <si>
    <t>karbantartás kisjavítás - műv.ház</t>
  </si>
  <si>
    <t>karbantartási, kisjavítási szolgáltatási kiadások -egyéb önkormányzati vagyon</t>
  </si>
  <si>
    <t>B</t>
  </si>
  <si>
    <t>Rovat
száma</t>
  </si>
  <si>
    <t>I.1.a.)</t>
  </si>
  <si>
    <t>I.1.b.)</t>
  </si>
  <si>
    <t>I.1.ba.)</t>
  </si>
  <si>
    <t>Zöldterület-gazdálkodással kapcsolatos feladatok ellátása</t>
  </si>
  <si>
    <t>I.1.bb.)</t>
  </si>
  <si>
    <t xml:space="preserve">Közvilágítás fenntartásánek támogatása </t>
  </si>
  <si>
    <t>I.1.bc.)</t>
  </si>
  <si>
    <t>Köztemető fenntartásával kapcsolatos feladatok támogatása - beszámítás után</t>
  </si>
  <si>
    <t>I.1.bd.)</t>
  </si>
  <si>
    <t>Közutak fenntartásának támogatása - beszámítás után</t>
  </si>
  <si>
    <t>I.1.c.)</t>
  </si>
  <si>
    <t>Egyéb  önkormányzati feladatok támogatása - beszámítás után</t>
  </si>
  <si>
    <t>I.1.e.)</t>
  </si>
  <si>
    <t>Üdülőhelyi feladatok támogatása</t>
  </si>
  <si>
    <t>V.I.1.</t>
  </si>
  <si>
    <t>I.</t>
  </si>
  <si>
    <t>Helyi önkormányzatok működésének általános támogatása</t>
  </si>
  <si>
    <t>B111</t>
  </si>
  <si>
    <t>II.1.</t>
  </si>
  <si>
    <t>II.1.(1) 1</t>
  </si>
  <si>
    <t>II.1.(2) 1</t>
  </si>
  <si>
    <t>II.1.(1) 2</t>
  </si>
  <si>
    <t>II.1.(3) 2</t>
  </si>
  <si>
    <t>II.1.(2) 2</t>
  </si>
  <si>
    <t>II.2.</t>
  </si>
  <si>
    <t>II.2. (1) 1</t>
  </si>
  <si>
    <t>II.2. (8) 1</t>
  </si>
  <si>
    <t>II.2. (8) 2</t>
  </si>
  <si>
    <t>II.5.</t>
  </si>
  <si>
    <t>Kiegészítő támogatás az óvodapedagógusok minősítésből adódó többletkiadásához</t>
  </si>
  <si>
    <t>II.</t>
  </si>
  <si>
    <t>Települési önkormányzatok egyes köznevelési feladatainak támogatása</t>
  </si>
  <si>
    <t>B112</t>
  </si>
  <si>
    <t>III.2</t>
  </si>
  <si>
    <t>III.5</t>
  </si>
  <si>
    <t>III.5.a)</t>
  </si>
  <si>
    <t>III.5.b)</t>
  </si>
  <si>
    <t>Gyermekétkeztetés üzemeltetési támogatása</t>
  </si>
  <si>
    <t>III.</t>
  </si>
  <si>
    <t>Települési önkormányzatok szociális és gyermekjóléti  feladatainak támogatása</t>
  </si>
  <si>
    <t>B113</t>
  </si>
  <si>
    <t>IV.</t>
  </si>
  <si>
    <t>Települési önkormányzatok kulturális feladatainak támogatása</t>
  </si>
  <si>
    <t>B114</t>
  </si>
  <si>
    <t>VI.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</si>
  <si>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</si>
  <si>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</si>
  <si>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</si>
  <si>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</si>
  <si>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</si>
  <si>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</si>
  <si>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</si>
  <si>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</si>
  <si>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</si>
  <si>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</si>
  <si>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</si>
  <si>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fejezet kezelési előirányzatok</t>
  </si>
  <si>
    <t>társadalombiztosítás pénzügyi alapjai</t>
  </si>
  <si>
    <t>elkülönített állami pénzalapok</t>
  </si>
  <si>
    <t>helyi önkormányzatok és költségvetési szerveik</t>
  </si>
  <si>
    <t>társulások és költségvetési szerveik</t>
  </si>
  <si>
    <t>nemzetiségi önkormányzatok és költségvetési szerveik</t>
  </si>
  <si>
    <t>Egyéb működési célú támogatások bevételei államháztartáson belülről</t>
  </si>
  <si>
    <t>B16</t>
  </si>
  <si>
    <t xml:space="preserve">               </t>
  </si>
  <si>
    <t>társadalombiztosítás pénzügyi alapjai  VÉDŐNŐI FINANSZÍROZÁS</t>
  </si>
  <si>
    <t>elkülönített állami pénzalapok KÖZFOGLALKOZTATÁS</t>
  </si>
  <si>
    <t>42.</t>
  </si>
  <si>
    <t>43.</t>
  </si>
  <si>
    <t>B1</t>
  </si>
  <si>
    <t>Felhalmozási célú önkormányzati támogatások</t>
  </si>
  <si>
    <t>B21</t>
  </si>
  <si>
    <t>47.</t>
  </si>
  <si>
    <t>Felhalmozási célú garancia- és kezességvállalásból származó megtérülések államháztartáson belülről</t>
  </si>
  <si>
    <t>B22</t>
  </si>
  <si>
    <t>48.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</si>
  <si>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</si>
  <si>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</si>
  <si>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</si>
  <si>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</si>
  <si>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50.</t>
  </si>
  <si>
    <t>Egyéb felhalmozási célú támogatások bevételei államháztartáson belülről</t>
  </si>
  <si>
    <t>B25</t>
  </si>
  <si>
    <t>Felhalmozási célú támogatások államháztartáson belülről</t>
  </si>
  <si>
    <t>B2</t>
  </si>
  <si>
    <t>52.</t>
  </si>
  <si>
    <t>Magánszemélyek jövedelemadói</t>
  </si>
  <si>
    <t>B311</t>
  </si>
  <si>
    <t>53.</t>
  </si>
  <si>
    <t xml:space="preserve">Társaságok jövedelemadói </t>
  </si>
  <si>
    <t>B312</t>
  </si>
  <si>
    <t>54.</t>
  </si>
  <si>
    <t>Jövedelemadók (=20+21)</t>
  </si>
  <si>
    <t>B31</t>
  </si>
  <si>
    <t>Szociális hozzájárulási adó és járulékok</t>
  </si>
  <si>
    <t>B32</t>
  </si>
  <si>
    <t>56.</t>
  </si>
  <si>
    <t>Bérhez és foglalkoztatáshoz kapcsolódó adók</t>
  </si>
  <si>
    <t>B33</t>
  </si>
  <si>
    <t xml:space="preserve">Vagyoni tipusú adók </t>
  </si>
  <si>
    <t>B34</t>
  </si>
  <si>
    <t>telekadó</t>
  </si>
  <si>
    <t>magánszemélyek kommunális adója</t>
  </si>
  <si>
    <t>B351</t>
  </si>
  <si>
    <t>állandó jelleggel végzett iparűzési tevékenység után fizetett helyi iparűzési adó</t>
  </si>
  <si>
    <t>ideiglenes jelleggel végzett iparűzési tevékenység után fizetett helyi iparűzési adó</t>
  </si>
  <si>
    <t xml:space="preserve">Fogyasztási adók </t>
  </si>
  <si>
    <t>B352</t>
  </si>
  <si>
    <t xml:space="preserve">Pénzügyi monopóliumok nyereségét terhelő adók </t>
  </si>
  <si>
    <t>B353</t>
  </si>
  <si>
    <t>B354</t>
  </si>
  <si>
    <t>belföldi gépjárművek adójának a helyi önkormányzatot megillető része</t>
  </si>
  <si>
    <t>B355</t>
  </si>
  <si>
    <t>tartózkodás után fizetett idegenforgalmi adó</t>
  </si>
  <si>
    <t>talajterhelési díj</t>
  </si>
  <si>
    <t xml:space="preserve">Termékek és szolgáltatások adói </t>
  </si>
  <si>
    <t>B35</t>
  </si>
  <si>
    <t>B3</t>
  </si>
  <si>
    <t>Szolgáltatások ellenértéke</t>
  </si>
  <si>
    <t>B402</t>
  </si>
  <si>
    <t>B403</t>
  </si>
  <si>
    <t>Tulajdonosi bevételek</t>
  </si>
  <si>
    <t>B404</t>
  </si>
  <si>
    <t>Ellátási díjak</t>
  </si>
  <si>
    <t>B405</t>
  </si>
  <si>
    <t>Egyéb pénzügyi műveletek bevételei</t>
  </si>
  <si>
    <t>B409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</si>
  <si>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</si>
  <si>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</si>
  <si>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</si>
  <si>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</si>
  <si>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</si>
  <si>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</si>
  <si>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</si>
  <si>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</si>
  <si>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</si>
  <si>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</si>
  <si>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</si>
  <si>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</si>
  <si>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</si>
  <si>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</si>
  <si>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</si>
  <si>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</si>
  <si>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</si>
  <si>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</si>
  <si>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</si>
  <si>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Működési célú átvett pénzeszközök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</si>
  <si>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</si>
  <si>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</si>
  <si>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</si>
  <si>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</si>
  <si>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</si>
  <si>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</si>
  <si>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</si>
  <si>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Felhalmozási célú átvett pénzeszközök</t>
  </si>
  <si>
    <t>B7</t>
  </si>
  <si>
    <t>B1-B7</t>
  </si>
  <si>
    <t>Előző év költségvetési maradványának igénybevétele</t>
  </si>
  <si>
    <t>B8131</t>
  </si>
  <si>
    <t>B8</t>
  </si>
  <si>
    <t>karbantartási, kisjavítási szolgáltatási kiadások -traktor javítás. egyéb</t>
  </si>
  <si>
    <t>Kiküldetések</t>
  </si>
  <si>
    <t>sorszám</t>
  </si>
  <si>
    <t>egyéb üzemeltetés, fenntartás---- kátyúzás</t>
  </si>
  <si>
    <t>F</t>
  </si>
  <si>
    <t>BEVÉTELEK</t>
  </si>
  <si>
    <t>KIADÁSOK</t>
  </si>
  <si>
    <t>Rovat
szám</t>
  </si>
  <si>
    <t>Eredeti
Előirányzat</t>
  </si>
  <si>
    <t>Előirányzat</t>
  </si>
  <si>
    <t>K1</t>
  </si>
  <si>
    <t>Személyi juttatások</t>
  </si>
  <si>
    <t>K2</t>
  </si>
  <si>
    <t>Munkaad.terh.járulékok és szoc.hoz.jár.adó</t>
  </si>
  <si>
    <t>K3</t>
  </si>
  <si>
    <t>K4</t>
  </si>
  <si>
    <t>K5</t>
  </si>
  <si>
    <t>K7</t>
  </si>
  <si>
    <t>Felújítások</t>
  </si>
  <si>
    <t>K9</t>
  </si>
  <si>
    <t>Működési bevételek</t>
  </si>
  <si>
    <t>B 1-8</t>
  </si>
  <si>
    <t>BEVÉTELEK ÖSSZSEN</t>
  </si>
  <si>
    <t>KIADÁSOK ÖSSZESEN</t>
  </si>
  <si>
    <t>Sor-
szám</t>
  </si>
  <si>
    <t>Eredeti
előirányzat</t>
  </si>
  <si>
    <t>kormányzati funkció</t>
  </si>
  <si>
    <t>011130.</t>
  </si>
  <si>
    <t>013320.</t>
  </si>
  <si>
    <t>018030.</t>
  </si>
  <si>
    <t>041232.</t>
  </si>
  <si>
    <t>041233.</t>
  </si>
  <si>
    <t>045150.</t>
  </si>
  <si>
    <t>045160.</t>
  </si>
  <si>
    <t>064010.</t>
  </si>
  <si>
    <t>066020.</t>
  </si>
  <si>
    <t>074031.</t>
  </si>
  <si>
    <t>082044.</t>
  </si>
  <si>
    <t>084031.</t>
  </si>
  <si>
    <t>094260.</t>
  </si>
  <si>
    <t>066010.</t>
  </si>
  <si>
    <t>ÖSSZESEN</t>
  </si>
  <si>
    <t>szakfeladat</t>
  </si>
  <si>
    <t>Önk. és.ö.hivat. Jogalk.és á.ig.tev.</t>
  </si>
  <si>
    <t>Köztemető-
fenntartás
és
működtetés</t>
  </si>
  <si>
    <t>Támogatás 
célú finansz.
műveletek</t>
  </si>
  <si>
    <t>Téli közfogl.</t>
  </si>
  <si>
    <t>Hosszabb 
időtartamú
közfogl.</t>
  </si>
  <si>
    <t>Egyéb
szárazföldi személyszáll.</t>
  </si>
  <si>
    <t>Közutak.. 
üzemeltetése,
 fenntartása</t>
  </si>
  <si>
    <t>Közvilágítás</t>
  </si>
  <si>
    <t>Város-, és
községgazd.</t>
  </si>
  <si>
    <t>Család-
nővédelmi
eg.gond.</t>
  </si>
  <si>
    <t>Könyvtári 
szolgáltatás</t>
  </si>
  <si>
    <t>Civil szerv.
működési
támogatása</t>
  </si>
  <si>
    <t>Hallgatói és
oktatói ösztöndíjak, egyéb jutt.</t>
  </si>
  <si>
    <t>Zöldterület-
kezelés</t>
  </si>
  <si>
    <t>Elhunyt
személyek
hátramar.
pénz.ell.</t>
  </si>
  <si>
    <t>Gyermek
jóléti szolg.</t>
  </si>
  <si>
    <t>Gyermek
véd.pénz.és term.ellát.</t>
  </si>
  <si>
    <t>Munkanélk.
aktív kor.
ellátásai</t>
  </si>
  <si>
    <t>Szoc.
étkeztetés</t>
  </si>
  <si>
    <t>Egyéb szoc.
pénz.ellát.
támogatás</t>
  </si>
  <si>
    <t>Fejezeti és
általános
tartalék elsz.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</si>
  <si>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</si>
  <si>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</si>
  <si>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</si>
  <si>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</si>
  <si>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</si>
  <si>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</si>
  <si>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</si>
  <si>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</si>
  <si>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</si>
  <si>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</si>
  <si>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</si>
  <si>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</si>
  <si>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</si>
  <si>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</si>
  <si>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</si>
  <si>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</si>
  <si>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</si>
  <si>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</si>
  <si>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Béren kívüli juttatások</t>
  </si>
  <si>
    <t>K1107</t>
  </si>
  <si>
    <t>08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</si>
  <si>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</si>
  <si>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</si>
  <si>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</si>
  <si>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</si>
  <si>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</si>
  <si>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</si>
  <si>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</si>
  <si>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</si>
  <si>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</si>
  <si>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</si>
  <si>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</si>
  <si>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</si>
  <si>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Foglalkoztatottak egyéb személyi juttatásai</t>
  </si>
  <si>
    <t>K1113</t>
  </si>
  <si>
    <t>Foglalkoztatottak személyi juttatásai (=01+…+13)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</si>
  <si>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</si>
  <si>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</si>
  <si>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</si>
  <si>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</si>
  <si>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</si>
  <si>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</si>
  <si>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</si>
  <si>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Külső személyi juttatások (=15+16+17)</t>
  </si>
  <si>
    <t>K12</t>
  </si>
  <si>
    <t>Személyi juttatások (=14+18)</t>
  </si>
  <si>
    <t xml:space="preserve">Munkaadókat terhelő járulékok és szociális hozzájárulási adó                                                                            </t>
  </si>
  <si>
    <t>Szakmai anyagok beszerzése</t>
  </si>
  <si>
    <t>K311</t>
  </si>
  <si>
    <t>Üzemeltetési anyagok beszerzése</t>
  </si>
  <si>
    <t>K312</t>
  </si>
  <si>
    <t>Árubeszerzés</t>
  </si>
  <si>
    <t>K313</t>
  </si>
  <si>
    <t>Készletbeszerzés (=21+22+23)</t>
  </si>
  <si>
    <t>K31</t>
  </si>
  <si>
    <t>Informatikai szolgáltatások igénybevétele</t>
  </si>
  <si>
    <t>K321</t>
  </si>
  <si>
    <t>Egyéb kommunikációs szolgáltatások</t>
  </si>
  <si>
    <t>K322</t>
  </si>
  <si>
    <t>Kommunikációs szolgáltatások (=25+26)</t>
  </si>
  <si>
    <t>K32</t>
  </si>
  <si>
    <t>Közüzemi díjak</t>
  </si>
  <si>
    <t>K331</t>
  </si>
  <si>
    <t>Vásárolt élelmezés</t>
  </si>
  <si>
    <t>K332</t>
  </si>
  <si>
    <t>30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</si>
  <si>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</si>
  <si>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</si>
  <si>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</si>
  <si>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</si>
  <si>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</si>
  <si>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</si>
  <si>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</si>
  <si>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</si>
  <si>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</si>
  <si>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</si>
  <si>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>Szolgáltatási kiadások (=28+…+34)</t>
  </si>
  <si>
    <t>K33</t>
  </si>
  <si>
    <t>Kiküldetések kiadásai</t>
  </si>
  <si>
    <t>K341</t>
  </si>
  <si>
    <t>Reklám- és propagandakiadások</t>
  </si>
  <si>
    <t>K342</t>
  </si>
  <si>
    <t>Kiküldetések, reklám- és propagandakiadások (=36+37)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</si>
  <si>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</si>
  <si>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</si>
  <si>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</si>
  <si>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</si>
  <si>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</si>
  <si>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</si>
  <si>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</si>
  <si>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</si>
  <si>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</si>
  <si>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</si>
  <si>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</si>
  <si>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>Különféle befizetések és egyéb dologi kiadások (=39+…+43)</t>
  </si>
  <si>
    <t>K35</t>
  </si>
  <si>
    <t>Dologi kiadások (=24+27+35+38+44)</t>
  </si>
  <si>
    <t>46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</si>
  <si>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</si>
  <si>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</si>
  <si>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</si>
  <si>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</si>
  <si>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</si>
  <si>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</si>
  <si>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</si>
  <si>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</si>
  <si>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</si>
  <si>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</si>
  <si>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</si>
  <si>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</si>
  <si>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</si>
  <si>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</si>
  <si>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</si>
  <si>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</si>
  <si>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>Ellátottak pénzbeli juttatásai (=46+...+53)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</si>
  <si>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</si>
  <si>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</si>
  <si>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</si>
  <si>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</si>
  <si>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</si>
  <si>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</si>
  <si>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</si>
  <si>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</si>
  <si>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</si>
  <si>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</si>
  <si>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</si>
  <si>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</si>
  <si>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</si>
  <si>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</si>
  <si>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</si>
  <si>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</si>
  <si>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</si>
  <si>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</si>
  <si>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</si>
  <si>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</si>
  <si>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</si>
  <si>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Tartalékok</t>
  </si>
  <si>
    <t>K512</t>
  </si>
  <si>
    <t>Egyéb működési célú kiadások (=55+…+66)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</si>
  <si>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</si>
  <si>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</si>
  <si>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</si>
  <si>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</si>
  <si>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</si>
  <si>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</si>
  <si>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</si>
  <si>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</si>
  <si>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</si>
  <si>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</si>
  <si>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</si>
  <si>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</si>
  <si>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</si>
  <si>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</si>
  <si>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(=68+…+74)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</si>
  <si>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</si>
  <si>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</si>
  <si>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</si>
  <si>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</si>
  <si>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</si>
  <si>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</si>
  <si>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</si>
  <si>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</si>
  <si>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</si>
  <si>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(=76+...+79)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</si>
  <si>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</si>
  <si>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</si>
  <si>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</si>
  <si>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</si>
  <si>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</si>
  <si>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</si>
  <si>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</si>
  <si>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</si>
  <si>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</si>
  <si>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</si>
  <si>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</si>
  <si>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</si>
  <si>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</si>
  <si>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</si>
  <si>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</si>
  <si>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</si>
  <si>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>Egyéb felhalmozási célú kiadások (=81+…+88)</t>
  </si>
  <si>
    <t>K8</t>
  </si>
  <si>
    <t>Költségvetési kiadások (=19+20+45+54+67+75+80+89)</t>
  </si>
  <si>
    <t>K1-K8</t>
  </si>
  <si>
    <t>Összes kiadás</t>
  </si>
  <si>
    <t>Munkaadókat terhelő járulékok és szociális hozzájárulási adó</t>
  </si>
  <si>
    <t>Munkaadókat terhelő járulékok és szociális hozzájárulási adó (=5)</t>
  </si>
  <si>
    <t>Külső személyi juttatások (=1+2+3)</t>
  </si>
  <si>
    <t>Szolgáltatási kiadások (=11+12+13)</t>
  </si>
  <si>
    <t>Kiküldetések, reklám és propagandakiadások (=15+16)</t>
  </si>
  <si>
    <t>Különféle befizetések és egyéb dologi kiadások (=18)</t>
  </si>
  <si>
    <t>Dologi kiadások (=10+14+17+19)</t>
  </si>
  <si>
    <t>Egyéb működési célú kiadások (=21)</t>
  </si>
  <si>
    <t>Készletbeszerzés (=1+2)</t>
  </si>
  <si>
    <t>Szolgáltatási kiadások (=4+5+6+7)</t>
  </si>
  <si>
    <t>Finanszírozási kiadások (=1+2+3)</t>
  </si>
  <si>
    <t>Szociális hozzájárulási adó 13,5%</t>
  </si>
  <si>
    <t>Munkaadókat terhelő járulékok és szociális hozzájárulási adó (=3)</t>
  </si>
  <si>
    <t>Kormányzati funkció (szakfeladat) összesen (=2+4)</t>
  </si>
  <si>
    <t>Készletbeszerzések (=1+2+3)</t>
  </si>
  <si>
    <t>Szolgáltatási kiadások (=5+6+7+8)</t>
  </si>
  <si>
    <t>Különféle befizetések és egyéb dologi kiadások (=10)</t>
  </si>
  <si>
    <t>Dologi kiadások (=4+9+11)</t>
  </si>
  <si>
    <t>Kormányzati funkció (szakfeladat) összesen (=12)</t>
  </si>
  <si>
    <t>Szolgáltatási kiadások (=1+2+3)</t>
  </si>
  <si>
    <t>Műk.célú előzetesen felszámított ÁFA (=4x27%)</t>
  </si>
  <si>
    <t>Kormányzati funkció (szakfeladat) összesen (=7+13)</t>
  </si>
  <si>
    <t>villamosenergia szolgáltatás, közvilágítás karbantartási díj</t>
  </si>
  <si>
    <t>Szolgáltatási kiadások (=1)</t>
  </si>
  <si>
    <t>Különféle befizetések és egyéb dologi kiadások (=3)</t>
  </si>
  <si>
    <t>Dologi kiadások (=2+4)</t>
  </si>
  <si>
    <t>Kormányzati funkció (szakfeladat) összesen (=5)</t>
  </si>
  <si>
    <t>Készletbeszerzések (=1)</t>
  </si>
  <si>
    <t>Szolgáltatási kiadások (=3+ …+ 14)</t>
  </si>
  <si>
    <t>Különféle befizetések és egyéb dologi kiadások (=16)</t>
  </si>
  <si>
    <t>Dologi kiadások (=2+15+17)</t>
  </si>
  <si>
    <t>Egyéb működési célú kiadások (=1)</t>
  </si>
  <si>
    <t>Kormányzati funkció (szakfeladat) összesen (=2)</t>
  </si>
  <si>
    <t>Támogatás célú pénzeszk. Átadás (=1)</t>
  </si>
  <si>
    <t>Foglalkoztatottak személyi juttatásai (=3+…+8)</t>
  </si>
  <si>
    <t>Munkaadókat terhelő járulékok és szociális hozzájárulási adó (=10+11+12)</t>
  </si>
  <si>
    <t>Készletbeszerzések (=14+15+16)</t>
  </si>
  <si>
    <t>Szolgáltatási kiadások (=21+22+23)</t>
  </si>
  <si>
    <t>Kiküldetések, reklám és propagandakiadások (=25)</t>
  </si>
  <si>
    <t>Különféle befizetések és egyéb dologi kiadások (=27)</t>
  </si>
  <si>
    <t>Dologi kiadások (=17+20+24+26+28)</t>
  </si>
  <si>
    <t>Beruházási kiadások (=30+31)</t>
  </si>
  <si>
    <t>Kormányzati funkció (szakfeladat) összesen (=32)</t>
  </si>
  <si>
    <t>Külső személyi juttatások (=1)</t>
  </si>
  <si>
    <t>Szolgáltatási kiadások (=5)</t>
  </si>
  <si>
    <t>Szolgáltatási kiadások (=7)</t>
  </si>
  <si>
    <t>Különféle befizetések és egyéb dologi kiadások (=9)</t>
  </si>
  <si>
    <t>Dologi kiadások (=6+8+10)</t>
  </si>
  <si>
    <t>Kormányzati funkció (szakfeladat) összesen (=11)</t>
  </si>
  <si>
    <t>Kormányzati funkció (szakfeladat) összesen (=2+4+11)</t>
  </si>
  <si>
    <t>Foglalkoztatottak személyi juttatásai (=1)</t>
  </si>
  <si>
    <t>Külső személyi juttatások (=3)</t>
  </si>
  <si>
    <t>Készletbeszerzések (=7+8)</t>
  </si>
  <si>
    <t>Szolgáltatási kiadások (=10+ …+ 16)</t>
  </si>
  <si>
    <t>Kiküldetések, reklám és propagandakiadások (=18)</t>
  </si>
  <si>
    <t>Különféle befizetések és egyéb dologi kiadások (=20)</t>
  </si>
  <si>
    <t>Kormányzati funkció (szakfeladat) összesen (=2+4+6+22)</t>
  </si>
  <si>
    <t>Egyéb működési célú kiadások (=1+…+10)</t>
  </si>
  <si>
    <t>Ellátottak pénzbeli juttatásai (=1)</t>
  </si>
  <si>
    <t>Foglalkoztatottak személyi juttatásai (=1+2+3)</t>
  </si>
  <si>
    <t>Külső személyi juttatások (=5)</t>
  </si>
  <si>
    <t>Szociális hozzájárulási adói adó</t>
  </si>
  <si>
    <t>Munkaadókat terhelő járulékok és szociális hozzájárulási adó (=7+8+9)</t>
  </si>
  <si>
    <t>Készletbeszerzések (=11+…+15)</t>
  </si>
  <si>
    <t>Szolgáltatási kiadások (=17+18+19)</t>
  </si>
  <si>
    <t>Dologi kiadások (=16+20+21)</t>
  </si>
  <si>
    <t>Kormányzati funkció (szakfeladat) összesen (=4+6+10+22)</t>
  </si>
  <si>
    <t>Munkaadókat terhelő járulékok és szociális hozzájárulási adó (=5+6+7)</t>
  </si>
  <si>
    <t>Készletbeszerzések (=9+10+11)</t>
  </si>
  <si>
    <t>Szolgáltatási kiadások (=13+14)</t>
  </si>
  <si>
    <t>Dologi kiadások (=12+15+17)</t>
  </si>
  <si>
    <t>Kormányzati funkció (szakfeladat) összesen (=4+8+18)</t>
  </si>
  <si>
    <t>Ellátottak pénzbeli juttatásai (=1+2)</t>
  </si>
  <si>
    <t>Kormányzati funkció (szakfeladat) összesen (=3)</t>
  </si>
  <si>
    <t>082092.</t>
  </si>
  <si>
    <t>Közműv.int-
közösségi
szint.műk.</t>
  </si>
  <si>
    <t>Ellátottak pénzbeli juttatásai (=1+3)</t>
  </si>
  <si>
    <t>megnevezése: Egyéb szociális pénzbeli és természetbeni ellátások, támogatások</t>
  </si>
  <si>
    <t xml:space="preserve">megnevezése: szociális étkeztetés </t>
  </si>
  <si>
    <t>Beruházások</t>
  </si>
  <si>
    <t>K 1-9</t>
  </si>
  <si>
    <t>K1-K9. Költségvetési kiadások</t>
  </si>
  <si>
    <t>Helyi önkormányzatok működésének általános támogatása (=2+3+8+9+10)</t>
  </si>
  <si>
    <t>Óvodapedagógusok, és az óv.ped.nevelő munkáját közvetlenül segítők bértámogatása (=13+…+17)</t>
  </si>
  <si>
    <t>Óvodaműködtetési támogatás (=19+20+21)</t>
  </si>
  <si>
    <t>Települési önkormányzatok egyes köznevelési feladatainak támogatása (=12+18+22)</t>
  </si>
  <si>
    <t>Települési önkormányzatok szociális és gyermekjóléti  feladatainak támogatása (=24+27)</t>
  </si>
  <si>
    <t>Egyéb működési célú támogatások bevételei államháztartáson belülről (=34+35+36)</t>
  </si>
  <si>
    <t>Működési célú támogatások államháztartáson belülről (=32+33)</t>
  </si>
  <si>
    <t>Település-üzemeltetéshez kapcsolódó feladatellátás támogatása összesen: (=4+5+6+7)</t>
  </si>
  <si>
    <t>Vagyoni tipusú adók (=38+39)</t>
  </si>
  <si>
    <t>Egyéb áruhasználati és szolgáltatási adók (=46+47)</t>
  </si>
  <si>
    <t>Termékek és szolgáltatások adói (=41+43+45)</t>
  </si>
  <si>
    <t>Közhatalmi bevételek (=40+48)</t>
  </si>
  <si>
    <t>Működési bevételek (=50+51+52+53+54)</t>
  </si>
  <si>
    <t>Költségvetési bevételek (=37+49+55)</t>
  </si>
  <si>
    <t>Bevételek összesen (=56+58)</t>
  </si>
  <si>
    <t>Finanszírozási bevételek (maradvány)</t>
  </si>
  <si>
    <t>Gyermekétkeztetés támogatása  (=28+29)</t>
  </si>
  <si>
    <t>Önkormányzatok működési támogatásai (=11+23+30+31)</t>
  </si>
  <si>
    <t>értékesítési és forgalmi adók (=42)</t>
  </si>
  <si>
    <t>gépjárműadók (=43)</t>
  </si>
  <si>
    <t>megnevezés</t>
  </si>
  <si>
    <t xml:space="preserve">E </t>
  </si>
  <si>
    <t>G</t>
  </si>
  <si>
    <t>H</t>
  </si>
  <si>
    <t>I</t>
  </si>
  <si>
    <t>J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</si>
  <si>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</si>
  <si>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</si>
  <si>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</si>
  <si>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</si>
  <si>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</si>
  <si>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</si>
  <si>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</si>
  <si>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</si>
  <si>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</si>
  <si>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</si>
  <si>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</si>
  <si>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</si>
  <si>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</si>
  <si>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</si>
  <si>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</si>
  <si>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AB</t>
  </si>
  <si>
    <t>AC</t>
  </si>
  <si>
    <t>AE</t>
  </si>
  <si>
    <t>A támogatás kedvezményezettje</t>
  </si>
  <si>
    <t>Adóelengedés</t>
  </si>
  <si>
    <t>Adókedvezmény</t>
  </si>
  <si>
    <t>Térítési díj</t>
  </si>
  <si>
    <t>mértéke%</t>
  </si>
  <si>
    <t>fő</t>
  </si>
  <si>
    <t>Műemlék épületek lakói</t>
  </si>
  <si>
    <t>komm.adó</t>
  </si>
  <si>
    <t>65 év feletti komm.adó</t>
  </si>
  <si>
    <t>gépj.adó</t>
  </si>
  <si>
    <t>Iskolai étkeztetés háromszori  (napközi)</t>
  </si>
  <si>
    <t>Iskolai étkeztetés egyszeri (menza)</t>
  </si>
  <si>
    <t>Óvodai étkeztetés</t>
  </si>
  <si>
    <t>Bölcsődei étkeztetés</t>
  </si>
  <si>
    <t>Adókedvezmény részletezése:</t>
  </si>
  <si>
    <t>Gépjárműadó:</t>
  </si>
  <si>
    <t>Magánszemélyek kommunális adója:</t>
  </si>
  <si>
    <t>Saját bevételek (=37+49+55)</t>
  </si>
  <si>
    <t>Megnevezés</t>
  </si>
  <si>
    <t>rovat-
szám</t>
  </si>
  <si>
    <t>Összesen:</t>
  </si>
  <si>
    <t>Egyéb általános tartalék</t>
  </si>
  <si>
    <t>Egyéb céltartalék</t>
  </si>
  <si>
    <t>Összesen</t>
  </si>
  <si>
    <t>korm.funkció</t>
  </si>
  <si>
    <t>összeg</t>
  </si>
  <si>
    <t>év</t>
  </si>
  <si>
    <t>Helyi adóbevételek</t>
  </si>
  <si>
    <t>Felhalmozási bevételek összesen</t>
  </si>
  <si>
    <t>Felhalmozási kiadások összesen:</t>
  </si>
  <si>
    <t>Kormányzati funkció 
/
Szakfeladat</t>
  </si>
  <si>
    <t>Szakfeladat
megnevezése</t>
  </si>
  <si>
    <t>Összes
 kiadás</t>
  </si>
  <si>
    <t xml:space="preserve">K 1
Személyi 
juttatások
</t>
  </si>
  <si>
    <t>K 2
Munkaad.
terh.
járulékok és szoc.hoz.jár.adó</t>
  </si>
  <si>
    <t xml:space="preserve">K 3
Dologi
kiadások
</t>
  </si>
  <si>
    <t xml:space="preserve">K 4
Ellátottak pénzbeli juttatásai
</t>
  </si>
  <si>
    <t xml:space="preserve">K 5
Egyéb működési célú kiadások
</t>
  </si>
  <si>
    <t xml:space="preserve">K 6
Beruházások
</t>
  </si>
  <si>
    <t xml:space="preserve">K 7
Felújítások
</t>
  </si>
  <si>
    <t>K 9
Finanszírozási kiadások</t>
  </si>
  <si>
    <t>011130</t>
  </si>
  <si>
    <t>Önkormányzatok és önkormányzati hivatalok jogalk. és ált.ig.tev.</t>
  </si>
  <si>
    <t>013320</t>
  </si>
  <si>
    <t>Köztemető fenntartása</t>
  </si>
  <si>
    <t>018030</t>
  </si>
  <si>
    <t>Támogatás célú finanszírozási műveletek</t>
  </si>
  <si>
    <t>041232</t>
  </si>
  <si>
    <t>Start- munkaprogram, Téli közfoglalkoztatás</t>
  </si>
  <si>
    <t>041233</t>
  </si>
  <si>
    <t>Hosszabb időtartamú közfoglalkoztatás</t>
  </si>
  <si>
    <t>045150</t>
  </si>
  <si>
    <t>Egyéb szárazföldi személyszállítás (iskolabusz)</t>
  </si>
  <si>
    <t>045160</t>
  </si>
  <si>
    <t>Közutak, hidak, alagutak üzemeltetése</t>
  </si>
  <si>
    <t>064010</t>
  </si>
  <si>
    <t>066020</t>
  </si>
  <si>
    <t>Város -, községgazdálkodás egyéb feladatai</t>
  </si>
  <si>
    <t>072112</t>
  </si>
  <si>
    <t>072312</t>
  </si>
  <si>
    <t>074031</t>
  </si>
  <si>
    <t>Család- és nővédelmi egészségügyi gondozás</t>
  </si>
  <si>
    <t>082044</t>
  </si>
  <si>
    <t>Könyvtári szolgáltatás</t>
  </si>
  <si>
    <t>082092</t>
  </si>
  <si>
    <t>Közművelődési intézmények, köz.szinterek működtetése</t>
  </si>
  <si>
    <t>084031</t>
  </si>
  <si>
    <t>Civil szervezetek működési támogatása</t>
  </si>
  <si>
    <t>094260</t>
  </si>
  <si>
    <t>Hallgatói és oktatói ösztöndíjak, egyéb juttatások</t>
  </si>
  <si>
    <t>Elhunyt személyek hátramaradottainak támogatása</t>
  </si>
  <si>
    <t>Gyermekjóléti szolgálat</t>
  </si>
  <si>
    <t>Gyermekvédelmi pénzbeni és természetbeni ellátások</t>
  </si>
  <si>
    <t>Munkanélküli aktív korúak ellátásai</t>
  </si>
  <si>
    <t xml:space="preserve">Szociális étkeztetés </t>
  </si>
  <si>
    <t>Házi segítségnyújtás</t>
  </si>
  <si>
    <t>Családsegítés</t>
  </si>
  <si>
    <t>Egyéb szociális pénzbeli és természetbeni ellátások, támogatások</t>
  </si>
  <si>
    <t>Fejezeti és általános tartalék elszámolása</t>
  </si>
  <si>
    <t>Szakfeladatok összesen</t>
  </si>
  <si>
    <t xml:space="preserve">K  </t>
  </si>
  <si>
    <t>Kiadások
 megnevezése</t>
  </si>
  <si>
    <t>össz.</t>
  </si>
  <si>
    <t>I.hó</t>
  </si>
  <si>
    <t>II.hó</t>
  </si>
  <si>
    <t>III.hó</t>
  </si>
  <si>
    <t>IV.hó</t>
  </si>
  <si>
    <t>V.hó</t>
  </si>
  <si>
    <t>VI.hó</t>
  </si>
  <si>
    <t>VII.hó</t>
  </si>
  <si>
    <t>VIII.hó</t>
  </si>
  <si>
    <t>IX.hó</t>
  </si>
  <si>
    <t>X.hó</t>
  </si>
  <si>
    <t>XI.hó</t>
  </si>
  <si>
    <t>XII.hó</t>
  </si>
  <si>
    <t>Személyi
 juttatások</t>
  </si>
  <si>
    <t xml:space="preserve">Er. </t>
  </si>
  <si>
    <t xml:space="preserve">Mód. </t>
  </si>
  <si>
    <t xml:space="preserve">Dologi kiadások
</t>
  </si>
  <si>
    <t>Ellátott 
pénzb.jutt.</t>
  </si>
  <si>
    <t>Egyéb 
műk.kiad.</t>
  </si>
  <si>
    <t>Egyéb felhalmozási célú kiadások</t>
  </si>
  <si>
    <t>TARTALÉK</t>
  </si>
  <si>
    <t>Bevételek
 megnevezése</t>
  </si>
  <si>
    <t>Települési önkormányzatok szociális 
és gyermekjóléti  feladatainak támogatása</t>
  </si>
  <si>
    <t>Települési önkormányzatok kulturális
feladatainak támogatása</t>
  </si>
  <si>
    <t>Működési célú központosított 
előirányzatok</t>
  </si>
  <si>
    <t>Egyéb működési célú támogatások
 bevételei államháztartáson belülről</t>
  </si>
  <si>
    <t>Bevételek összesen</t>
  </si>
  <si>
    <t>Finanszírozási bevételek-maradvány</t>
  </si>
  <si>
    <t xml:space="preserve"> Munkaad.terh.
Járulékok és szoc.hoz.jár.adó</t>
  </si>
  <si>
    <t xml:space="preserve"> Dologi kiadások</t>
  </si>
  <si>
    <t>K 2
Munkaad.
terh.
Járulékok és szoc.hoz.jár.adó</t>
  </si>
  <si>
    <t xml:space="preserve">K 6
Beruházási 
kiadások
</t>
  </si>
  <si>
    <t>Önkormányzatok és önkormányzati hivatalok jogalk. és ált.ig.tev.
Magyarpolányi hivatal</t>
  </si>
  <si>
    <t>Önkormányzatok és önkormányzati hivatalok jogalk. és ált.ig.tev.
Kislődi hivatal</t>
  </si>
  <si>
    <t>Kiadások összesen</t>
  </si>
  <si>
    <t>K1-K8. Költségvetési kiadások</t>
  </si>
  <si>
    <t>szociális hozzájárulási adó</t>
  </si>
  <si>
    <t>internet</t>
  </si>
  <si>
    <t>iktató program</t>
  </si>
  <si>
    <t xml:space="preserve"> Saldo könyvelő program</t>
  </si>
  <si>
    <t>nod</t>
  </si>
  <si>
    <t>számítógép karbantartás, rendszer telepítés</t>
  </si>
  <si>
    <t xml:space="preserve">vagyonvédelmi rendszer működtetése, opten </t>
  </si>
  <si>
    <t xml:space="preserve">Kiküldetések, reklám- és propagandakiadások </t>
  </si>
  <si>
    <t>Rovat-
szám</t>
  </si>
  <si>
    <t>K 2</t>
  </si>
  <si>
    <t>K 3</t>
  </si>
  <si>
    <t xml:space="preserve"> Munkaad.terh.
járulékok és szoc.hoz.jár.adó</t>
  </si>
  <si>
    <t>K 6</t>
  </si>
  <si>
    <t>Óvodapedagógusok, és az óv.ped.nevelő munkáját közvetlenül segítők bértámogatása
(2-6.sor)</t>
  </si>
  <si>
    <t>Óvodaműködtetési támogatás
(8-10.sor)</t>
  </si>
  <si>
    <t>Kiegészítő támogatás óv.ped.minősítésből adódó többletkiadásához</t>
  </si>
  <si>
    <t>TELEPÜLÉSI ÖNKORMÁNYZATOK EGYES KÖZNEVELÉSI FELADATAINAK TÁMOGATÁSA 
(7+11+12.sor)</t>
  </si>
  <si>
    <t>Óvodai gyermekétkeztetés normatív támogatása</t>
  </si>
  <si>
    <t>Térítési díjbevétel</t>
  </si>
  <si>
    <t>IRÁNYÍTÓSZERVI TÁMOGATÁS
(13+14+18.sor)</t>
  </si>
  <si>
    <t>Saját bevétel--- tér.díjak   (15.sor)</t>
  </si>
  <si>
    <t>B 8</t>
  </si>
  <si>
    <t>BEVÉTELEK ÖSSZESEN
(19+20.sor)</t>
  </si>
  <si>
    <t>KIADÁSOK ÖSSZESEN
(13+17+18.sor)</t>
  </si>
  <si>
    <t>096015</t>
  </si>
  <si>
    <t>folyóirat</t>
  </si>
  <si>
    <t>megnevezése: civil szervezetek működési támogatása</t>
  </si>
  <si>
    <t>Kormányzati funkció (szakfeladat) száma:  013350</t>
  </si>
  <si>
    <t>megnevezése: Önkormányzati vagyonnal való gazdálkodással kapcsolatos feladatok</t>
  </si>
  <si>
    <t>felújítás áfa</t>
  </si>
  <si>
    <t>013350.</t>
  </si>
  <si>
    <t>Önkorm. vagyonnal való gazdálkod. Kapcs. fa.</t>
  </si>
  <si>
    <t>013350</t>
  </si>
  <si>
    <t>Önkormányzati vagyonnal való gazdálkodással kapcsolatos feladatok</t>
  </si>
  <si>
    <t>II.5.a.(1)</t>
  </si>
  <si>
    <t>2016. évben 8 hónapra óv.ped.nevelő munkáját közvetlenül segítők száma (3,0 fő)</t>
  </si>
  <si>
    <t>2016. évben 4 hónapra óv.ped.nevelő munkáját közvetlenül segítők száma (3,0 fő)</t>
  </si>
  <si>
    <t>2016. évben 8 hónapra 1 gyermeknevelése a napi 8 órát nem éri el</t>
  </si>
  <si>
    <t>2016. évben 8 hónapra 1 gyermeknevelése a napi 8 órát eléri vagy meghaladja (46 fő)</t>
  </si>
  <si>
    <t>2016. évben 4 hónapra 1 gyermeknevelése a napi 8 órát eléri vagy meghaladja (46 fő)</t>
  </si>
  <si>
    <t>Pedagógus II. minősítést szerzett óvodapedagógusok kiegészítő támogatása</t>
  </si>
  <si>
    <t>III.3.c.(1)</t>
  </si>
  <si>
    <t>III.3.d.(1)</t>
  </si>
  <si>
    <t>III.5.c-</t>
  </si>
  <si>
    <t>Rászoruló gyermekek szünidei étkeztetése</t>
  </si>
  <si>
    <t>Kormányzati funkció (szakfeladat) száma:  096015/562913</t>
  </si>
  <si>
    <t xml:space="preserve">teljes munkaidősegyéb bérr.hat. alá tartózó </t>
  </si>
  <si>
    <t>Dologi kiadások  (1+2)</t>
  </si>
  <si>
    <t>Beruházási ÁFA</t>
  </si>
  <si>
    <t>Egzéb dologi kiadások - testvértelepülések partnerkapcsolat ápolás</t>
  </si>
  <si>
    <t>Házi
segítség-nyújtás</t>
  </si>
  <si>
    <t>K 1</t>
  </si>
  <si>
    <t>beruházás</t>
  </si>
  <si>
    <t>Települési támogatás</t>
  </si>
  <si>
    <t xml:space="preserve">egyéb karb.anyag   </t>
  </si>
  <si>
    <t>karbantartás, kisjavítás, értékbecslés</t>
  </si>
  <si>
    <t>összege Ft</t>
  </si>
  <si>
    <t xml:space="preserve">Települési önkormányzatok szociális feladatainak egyéb támogatása  </t>
  </si>
  <si>
    <t>Közvetített szolgáltatások értéke (KLIK)</t>
  </si>
  <si>
    <t>Intézményi gyermekétkeztetés</t>
  </si>
  <si>
    <t xml:space="preserve"> int.gyermek-
étkeztetés</t>
  </si>
  <si>
    <t>Zöldterületkezelés</t>
  </si>
  <si>
    <t>megnevezése: Családsegítő és gyermekjóléti szolgáltatások</t>
  </si>
  <si>
    <t>Műk.célú pénzeszköz átadás Herendi környéki Önkormányzatok Család- és Gyermekjóléti Szolgálatának</t>
  </si>
  <si>
    <t>Felújítási kiadások</t>
  </si>
  <si>
    <t>SZJA</t>
  </si>
  <si>
    <t>Élelmiszer vásárlás</t>
  </si>
  <si>
    <t>Egyéb üzemfenntartási anyagok</t>
  </si>
  <si>
    <t>Szakmai anyagok</t>
  </si>
  <si>
    <t>Üzemfenntartási anyagok</t>
  </si>
  <si>
    <t>Egyéb informatikai (Honlap karbantartás)</t>
  </si>
  <si>
    <t>Informatikai szolgáltatások</t>
  </si>
  <si>
    <t>Karbantartás, kisjavítás</t>
  </si>
  <si>
    <t>Bérlet és lizing</t>
  </si>
  <si>
    <t>Közvetített szolgáltatások ÁHB és ÁHK</t>
  </si>
  <si>
    <t>Karbantartás</t>
  </si>
  <si>
    <t>jutalom</t>
  </si>
  <si>
    <t>Egyéb szolgáltatások összesen</t>
  </si>
  <si>
    <t>Szociális hozzájárulási adó 22%</t>
  </si>
  <si>
    <t>munkáltatói szja   1,1*0,15</t>
  </si>
  <si>
    <t xml:space="preserve">Szociális hozzájárulási adó </t>
  </si>
  <si>
    <t>SE támogatás</t>
  </si>
  <si>
    <t>Német Nemzetiségi Egyesület támogatás</t>
  </si>
  <si>
    <t>ebből  - Rozmaring Nyugdíjas Klub</t>
  </si>
  <si>
    <t>ebből  - Polányi Fittness Csoport</t>
  </si>
  <si>
    <t>Beruházás összesen</t>
  </si>
  <si>
    <t>Foglalkoztatottak jutalma</t>
  </si>
  <si>
    <t>Szociális hozzájárulási adó</t>
  </si>
  <si>
    <t>2016. évben 4 hónapra óvodaped.elismert létszáma (4,7 fő)</t>
  </si>
  <si>
    <t>III.3.j</t>
  </si>
  <si>
    <t>Bölcsőde, minibölcsőde</t>
  </si>
  <si>
    <t>összevont ágazati pótlék</t>
  </si>
  <si>
    <t>16</t>
  </si>
  <si>
    <t>21</t>
  </si>
  <si>
    <t>27</t>
  </si>
  <si>
    <t>37</t>
  </si>
  <si>
    <t>39</t>
  </si>
  <si>
    <t>Közhatalmi bevételek</t>
  </si>
  <si>
    <t>Mozgáskorlátozott személyek, 
költségvetési szerv,
egyház, egyesületek</t>
  </si>
  <si>
    <t>beruházási ÁFA</t>
  </si>
  <si>
    <t xml:space="preserve">2017. évben 8 hónapra óvodaped.elismert létszáma </t>
  </si>
  <si>
    <t xml:space="preserve">2017. évben 8 hónapra óv.ped.nevelő munkáját közvetlenül segítők száma </t>
  </si>
  <si>
    <t>2017. évben 4 hónapra óvodaped.elismert létszáma</t>
  </si>
  <si>
    <t>2017 évben 4 hónapra óvodaped.elismert létszáma pótlólagos összeg(szeptemberi bérrendezés)</t>
  </si>
  <si>
    <t xml:space="preserve">2017. évben 4 hónapra óv.ped.nevelő munkáját közvetlenül segítők száma </t>
  </si>
  <si>
    <t xml:space="preserve">ÓVODAI NEVELÉS kiadásai
</t>
  </si>
  <si>
    <t xml:space="preserve">2017. évben 8 hónapra 1 gyermeknevelése a napi 8 órát eléri vagy meghaladja </t>
  </si>
  <si>
    <t xml:space="preserve">2017. évben 4 hónapra 1 gyermeknevelése a napi 8 órát eléri vagy meghaladja </t>
  </si>
  <si>
    <t>Intézményi GYERMEKÉTKEZTETÉS</t>
  </si>
  <si>
    <t>Gyermekéétkeztetés bevételei</t>
  </si>
  <si>
    <t>Bölcsődei  ellátás támogatás</t>
  </si>
  <si>
    <t>Irányító szervi támogatás( szociális tám terhére)</t>
  </si>
  <si>
    <t>Mini bölcsőde kiadásai</t>
  </si>
  <si>
    <t>súlyos mozg.korlát.személyek tulajdon.lévő :  4 db = 40.545,- Ft</t>
  </si>
  <si>
    <t>egyesület, egyház tulajdonában lévő: 2 db = 56925,- Ft</t>
  </si>
  <si>
    <t>egyéb ment4sség OKI: 4 db = 42.015,- Ft</t>
  </si>
  <si>
    <t>Nemzetközin nemzetvédelem 1 db 54.510,-</t>
  </si>
  <si>
    <t>066010</t>
  </si>
  <si>
    <t xml:space="preserve">Hivatal működési támogatása </t>
  </si>
  <si>
    <t>2020</t>
  </si>
  <si>
    <t xml:space="preserve">Közvetített szolgáltatások értéke </t>
  </si>
  <si>
    <t>Irodaszer, nyomtatvány, nyomtatási kellékek</t>
  </si>
  <si>
    <t>Adatátviteli célú távközlés (domain név)</t>
  </si>
  <si>
    <t>Bérlet és lízing</t>
  </si>
  <si>
    <t>Szakmai tevékenységet segítő szolgáltatások (pályázatírás)</t>
  </si>
  <si>
    <t>Egyéb dologi kiadások - testvér települési kapcsolatok</t>
  </si>
  <si>
    <t>villamosenergia szolgáltatás</t>
  </si>
  <si>
    <t>megnevezése: Zöldterület-kezelés</t>
  </si>
  <si>
    <t>biztosítási díjak (géptörés, kötelező)</t>
  </si>
  <si>
    <t>villamosenergia szolgáltatás  (Tájház nyári ktg.)</t>
  </si>
  <si>
    <t>Törvény szerinti illetmény</t>
  </si>
  <si>
    <t>Céljutalom, projekt prémium</t>
  </si>
  <si>
    <t>Karbantartási, kisjavítási szolgáltatás</t>
  </si>
  <si>
    <t>rendezvények anyag ktg., élelmiszer, papíráru, gázpalack csere</t>
  </si>
  <si>
    <t>bérlet és lízing</t>
  </si>
  <si>
    <t>ebből  - Nemzetiségi dalkör</t>
  </si>
  <si>
    <t>Polgárőr Egyesület támogatása</t>
  </si>
  <si>
    <t>ebből  - Magyarpolány Hangja Vegyeskar</t>
  </si>
  <si>
    <t>ebből  - Lenvirág Szövőszakkör</t>
  </si>
  <si>
    <t>ebből  - Német Nemzetiségi Tánckar</t>
  </si>
  <si>
    <t>egyéb üzemeltetési anyag</t>
  </si>
  <si>
    <t>Munkaruha</t>
  </si>
  <si>
    <t>Brixol - testvértelepülési kapcsolat (számla alapján)</t>
  </si>
  <si>
    <t>Önkormányzati hivatal működésének támogatása ( 8,31 fő )</t>
  </si>
  <si>
    <t>egyéb szolgáltatások - Nyárbúcsúztató</t>
  </si>
  <si>
    <t>egyéb szolgáltatások összesen</t>
  </si>
  <si>
    <t>Törvény szerinti illetmények összesen</t>
  </si>
  <si>
    <t>Közüzemi szolgáltatások összesen</t>
  </si>
  <si>
    <t>2018. évi előirányzat</t>
  </si>
  <si>
    <t>Díjak,egyéb befiz.kapcs.kiadás</t>
  </si>
  <si>
    <t>Egy civil vagy más nonprofit</t>
  </si>
  <si>
    <t>Kincstár jegyek vás</t>
  </si>
  <si>
    <t>ÁHB megelőlegezések visszafiz</t>
  </si>
  <si>
    <t>Mc le nem vonható ÁFA</t>
  </si>
  <si>
    <t>Díjak egy befiz-hez kapcs.ki</t>
  </si>
  <si>
    <t>Szelllemi termékék beszerzése</t>
  </si>
  <si>
    <t>Közp. irányító szervi mc  tám.</t>
  </si>
  <si>
    <t>Betegszabadság kia.</t>
  </si>
  <si>
    <t>SZOCHO kia</t>
  </si>
  <si>
    <t>EHO kia</t>
  </si>
  <si>
    <t xml:space="preserve">Munkáltatót terhelő személyi </t>
  </si>
  <si>
    <t>Egy éven belül elhasználódó</t>
  </si>
  <si>
    <t>Egy üzemeltetési  fenntartás</t>
  </si>
  <si>
    <t>Kisért. gép,ber és felsz</t>
  </si>
  <si>
    <t>Beruh.c le nem vont ÁFA</t>
  </si>
  <si>
    <t>Egy gép,ber és felsz felújí</t>
  </si>
  <si>
    <t>Felúj.c le nem vonható ÁFA</t>
  </si>
  <si>
    <t>Díjak egy befizhez kapcs.ki</t>
  </si>
  <si>
    <t>Beruh. C  le nem vonható ÁFA</t>
  </si>
  <si>
    <t>Karbantartási,kisjavítási</t>
  </si>
  <si>
    <t>egy költségtérítések</t>
  </si>
  <si>
    <t>Alapilletmények</t>
  </si>
  <si>
    <t>SZOCHO</t>
  </si>
  <si>
    <t>Reklám és propaganda</t>
  </si>
  <si>
    <t>arculattervezés</t>
  </si>
  <si>
    <t>Kisért gép ber. és felsz</t>
  </si>
  <si>
    <t>Beruh. c le nem vonható ÁFA</t>
  </si>
  <si>
    <t>Betegszabadság</t>
  </si>
  <si>
    <t>Szakmai anyagbeszerzés</t>
  </si>
  <si>
    <t>Késedelmi kamat,pótlék</t>
  </si>
  <si>
    <t xml:space="preserve"> </t>
  </si>
  <si>
    <t>Belföldi kiküldetés</t>
  </si>
  <si>
    <t>Kisért.inf.eszk beszerz</t>
  </si>
  <si>
    <t>Beruh.c. le nem vonható ÁFA</t>
  </si>
  <si>
    <t>Kisért gép,ber és felsz</t>
  </si>
  <si>
    <t>Egy építmény beszerzés</t>
  </si>
  <si>
    <t>Távolléti díj</t>
  </si>
  <si>
    <t>Egy szakmai tervet segítő szol</t>
  </si>
  <si>
    <t>Kisért gép,ber.és felsz.</t>
  </si>
  <si>
    <t>Egyéb szolgáltatások Bankköltség, postai dijak</t>
  </si>
  <si>
    <t>Egyéb üzemeltetési szolgáltatások</t>
  </si>
  <si>
    <t>Szellemi termékek beszerzése ASP</t>
  </si>
  <si>
    <t>Beruh.c le nem vonható ÁFA asp</t>
  </si>
  <si>
    <t>Informatikai eszközök beszerzése ASP</t>
  </si>
  <si>
    <t xml:space="preserve">K </t>
  </si>
  <si>
    <t>Beruházások összesen</t>
  </si>
  <si>
    <t>Egyéb építmények beszerzése, létesítése</t>
  </si>
  <si>
    <t>dologi kadások</t>
  </si>
  <si>
    <t>Építmények felújítása</t>
  </si>
  <si>
    <t>Kormányzati funkció (szakfeladat) száma:  018010</t>
  </si>
  <si>
    <t>Kormányzati funkció (szakfeladat) száma:  018020</t>
  </si>
  <si>
    <t>Szakmai tevékenységet segítő szolgáltatás</t>
  </si>
  <si>
    <t xml:space="preserve">biztosítások   </t>
  </si>
  <si>
    <t>Tűzvédelem</t>
  </si>
  <si>
    <t>Díjak egy befiz.kapcs.ki(Bakonykarszt gördülő fejlesztésu terv)</t>
  </si>
  <si>
    <t>munkáltatói döntése és EÜ bérkiegészítés (12*57686)</t>
  </si>
  <si>
    <t>közalkalmazott bérkompenzációja(12*15000)</t>
  </si>
  <si>
    <t>Díjak,egy befiz.kapcs.(Védőnői tagdíj)</t>
  </si>
  <si>
    <t>működés célú p.eszk átadás(rezsiktg. támogatás)(12*74366)</t>
  </si>
  <si>
    <t>adatátviteli díj (8955*12)</t>
  </si>
  <si>
    <t>Nem adatátviteli célú távköz (2800*12)</t>
  </si>
  <si>
    <t>Egy szakmai szolg (nyárbúcsúztató, idősek napja)</t>
  </si>
  <si>
    <t>Reklám-, propaganda kiad. (Naptárak,képeslapok, meghívók)</t>
  </si>
  <si>
    <t>Egyéb díjfak</t>
  </si>
  <si>
    <t>Beriházás összesen</t>
  </si>
  <si>
    <t>k</t>
  </si>
  <si>
    <t>személyi juttatások összesen</t>
  </si>
  <si>
    <t>Az Óvodai étkezés is itt kerrül elszámolásra</t>
  </si>
  <si>
    <t>megnevezése:  intézményi gyermekétkeztetésétkeztetés</t>
  </si>
  <si>
    <t>egyéb üzemeltetés-rovarírtás, szemétszállítéás</t>
  </si>
  <si>
    <t>Bérkompenzáció</t>
  </si>
  <si>
    <t>I.1.jogcímekhez kapcsolódó kiegészítés</t>
  </si>
  <si>
    <t>I.6.</t>
  </si>
  <si>
    <t>Polgármester illetmény támogatása</t>
  </si>
  <si>
    <t>Központi kv-i berfizetések</t>
  </si>
  <si>
    <t>2021</t>
  </si>
  <si>
    <t>költségvetési levelek</t>
  </si>
  <si>
    <t>018020</t>
  </si>
  <si>
    <t>Központi költségvetési befizetések</t>
  </si>
  <si>
    <t>Épületek</t>
  </si>
  <si>
    <t>Építmények</t>
  </si>
  <si>
    <t>Gépek berendezések</t>
  </si>
  <si>
    <t>Turisztikai pályázat összesen</t>
  </si>
  <si>
    <t>Egy szakmai tervet segítő szolg.(pályázati menedzsment, szakmai szolgáltatsok)</t>
  </si>
  <si>
    <t>Mini bölcsőde kialakítása</t>
  </si>
  <si>
    <t>Felhalmozási támogatások</t>
  </si>
  <si>
    <t>Egy építmény beszerz,létesítés (Járdaépítés I. szakasz)</t>
  </si>
  <si>
    <t>Dijak egyéb befizetések</t>
  </si>
  <si>
    <t>Breruházás összesen</t>
  </si>
  <si>
    <t>Munkavégzésre irányuló egyéb jogvisziny (Megbízási szerződés)</t>
  </si>
  <si>
    <t>Egyéb tárgyi eszkö</t>
  </si>
  <si>
    <t>Felújítási ÁFA</t>
  </si>
  <si>
    <t>Felújítás összesen</t>
  </si>
  <si>
    <t>Kormányzati funkció (szakfeladat) száma:   047320</t>
  </si>
  <si>
    <t>Munkavégzésre irányuló egyéb jogiszony</t>
  </si>
  <si>
    <t>Munkáltatói járulékok</t>
  </si>
  <si>
    <t>Kormányzati funkció (szakfeladat) száma:   104030</t>
  </si>
  <si>
    <t>Egyéb tárgyi eszköz beszerzés</t>
  </si>
  <si>
    <t xml:space="preserve">Épületek felújítása </t>
  </si>
  <si>
    <t>Reklám propaganda  (közbeszerzési hirdetmény</t>
  </si>
  <si>
    <t>Egyéb dologi kiadások (közbeszerzési lebonyolítási diak)</t>
  </si>
  <si>
    <t>Egyéb tárgyi eszközök beszerzése</t>
  </si>
  <si>
    <t>Beruházás   összesen</t>
  </si>
  <si>
    <t>Építmények (Utak, járdák. Terek)</t>
  </si>
  <si>
    <t>Díjak egy befiz-hez kapcs, (közbeszerzés költségei, telekkialakítás)</t>
  </si>
  <si>
    <t>Dologi kiadások,</t>
  </si>
  <si>
    <t>egyéb szolgáltatás: Szállítási szolgi díjak</t>
  </si>
  <si>
    <t>Költségvetési kiadáspk</t>
  </si>
  <si>
    <t>Templomfelújítás</t>
  </si>
  <si>
    <t>Fábián Mihályné (Sporttámogatás)</t>
  </si>
  <si>
    <t>táppénzhozzájárulás</t>
  </si>
  <si>
    <t>Közvetített szolgáltatás</t>
  </si>
  <si>
    <t>Bérleti díjak</t>
  </si>
  <si>
    <t>Szakmai tevékenyéget  segítő szolgáltatások</t>
  </si>
  <si>
    <t>Munkáltatói járulék</t>
  </si>
  <si>
    <t>Működési célú előzetesen felszámított ÁFA</t>
  </si>
  <si>
    <t xml:space="preserve">Dologi kiadások </t>
  </si>
  <si>
    <t>B115</t>
  </si>
  <si>
    <t xml:space="preserve">V </t>
  </si>
  <si>
    <t>Kiegészítő támogatások</t>
  </si>
  <si>
    <t>Működési kölcsönök visszatérülése (Nemzetiségi Önkormányzat)</t>
  </si>
  <si>
    <t>B814</t>
  </si>
  <si>
    <t>ÁHB megelőlegezések bevétele (közfoglalkoztatás átfutó)</t>
  </si>
  <si>
    <t>B411</t>
  </si>
  <si>
    <t>Kiszámlázott ÁFA</t>
  </si>
  <si>
    <t>B406</t>
  </si>
  <si>
    <t xml:space="preserve">Átvett pénzeszközök </t>
  </si>
  <si>
    <t>K5131</t>
  </si>
  <si>
    <t>ÁHB megelőlegezések</t>
  </si>
  <si>
    <t>Működési kölcsön nyújtása ÁHB</t>
  </si>
  <si>
    <t>Intézmény finanszirozás</t>
  </si>
  <si>
    <t>Előző évi elszámolások kiadásai</t>
  </si>
  <si>
    <t>Biztosítás   kötelező, utas, casco, szállítás szolgáltatás</t>
  </si>
  <si>
    <t>Egy szakmai tervet segtítő szolg.</t>
  </si>
  <si>
    <t>Informatikai kiadások (=18+19)</t>
  </si>
  <si>
    <t>Külső személyi juttatások</t>
  </si>
  <si>
    <t>Munkaadókat terhelő járulékok és szoc. Hozzájárulási adó</t>
  </si>
  <si>
    <t>Különféle befizetések és egyéb dologi kadások</t>
  </si>
  <si>
    <t>Kormányzati funkció összesen</t>
  </si>
  <si>
    <t>Egyéb szolgáltatások (K337)</t>
  </si>
  <si>
    <t>Szolgáltatási kiadások</t>
  </si>
  <si>
    <t>DOLOGI KIADÁSOKI</t>
  </si>
  <si>
    <t>Külső személyi juttatás</t>
  </si>
  <si>
    <t>Egyéb működési célú kiadások (=1) (Dologi kiad. )</t>
  </si>
  <si>
    <t>Felhalmozási célú visszatérítendő támogatások</t>
  </si>
  <si>
    <t>Kormányzati funkció (szakfeladat) száma:   107080</t>
  </si>
  <si>
    <t>Szakmai tevékenységet segítő szolgáltatások</t>
  </si>
  <si>
    <t>Beruházási célú előz. Felsz. Ált. forg.adó</t>
  </si>
  <si>
    <t>I.1.d.</t>
  </si>
  <si>
    <t>Teljesítés 2018.12.31</t>
  </si>
  <si>
    <t>szochó béren kívüli</t>
  </si>
  <si>
    <t xml:space="preserve">Ingatlanok felújítása </t>
  </si>
  <si>
    <t>teljesmunkaidős egyéb bérr.hat. alá tartózó  béren kívüli juttatása</t>
  </si>
  <si>
    <t>közalkalmazottak béren kívüli  juttatása</t>
  </si>
  <si>
    <t>szocho bérren kívüli</t>
  </si>
  <si>
    <t>Kis értékű tárgyi eszköz</t>
  </si>
  <si>
    <t>egyéb szakmai tev. szolgáltatás   - továbbképzés</t>
  </si>
  <si>
    <t>K,</t>
  </si>
  <si>
    <t xml:space="preserve">Kormányzati funkció (szakfeladat) összesen </t>
  </si>
  <si>
    <t>K 12</t>
  </si>
  <si>
    <t>Foglalkoztatottak béren kívüli juttatása</t>
  </si>
  <si>
    <t>Szociális hozzájárulási adói adó- béren kívüli</t>
  </si>
  <si>
    <t xml:space="preserve">Munkaadói szja  </t>
  </si>
  <si>
    <t xml:space="preserve">megnevezése: Gyermekek napközbeni ellátása családi bölcsőde, munkahelyi bölcsőde, </t>
  </si>
  <si>
    <t xml:space="preserve">munkáltatói szja   </t>
  </si>
  <si>
    <t>közalkalmazott alapilletménye  1*180.500+11*195000</t>
  </si>
  <si>
    <t>egyszerűsített foglalkoztatás</t>
  </si>
  <si>
    <t>egyszerűsített foglalkoztatás Közterhe</t>
  </si>
  <si>
    <t>Kultúrák közötti párpeszéd</t>
  </si>
  <si>
    <t>megnevezése:  Esélyegyenlőség elősegítését elősegítő tevékenységek és pőrogramok (EFOP pályázat)</t>
  </si>
  <si>
    <t>Törvény szerinti illetmények 3 fő</t>
  </si>
  <si>
    <t>Közalkalmazott 4 órában</t>
  </si>
  <si>
    <t>Közalkalmazott 4 órában - jutalom</t>
  </si>
  <si>
    <t>Közalkalmazott 4 órában- béren kívüli juttatás</t>
  </si>
  <si>
    <t>Közalkalmazott 4 órában- egyéb költségtérítés</t>
  </si>
  <si>
    <t>Közalkalmazott 4 órában- egyéb juttatás</t>
  </si>
  <si>
    <t>Szociális hozzájárulási adó - béren kívüli</t>
  </si>
  <si>
    <t>Munkáltatói SZJA</t>
  </si>
  <si>
    <t>Immateriális javask( szoftverek kiviteli és eng-.i tervek</t>
  </si>
  <si>
    <t>047320</t>
  </si>
  <si>
    <t>Turizmus fejlesztlsi támogatások és tevékenységek</t>
  </si>
  <si>
    <t xml:space="preserve"> Esélyegyenlőség elősegítését elősegítő tevékenységek és programok </t>
  </si>
  <si>
    <t>38</t>
  </si>
  <si>
    <t>40</t>
  </si>
  <si>
    <t>43</t>
  </si>
  <si>
    <t>51</t>
  </si>
  <si>
    <t>52</t>
  </si>
  <si>
    <t>900020</t>
  </si>
  <si>
    <t xml:space="preserve">Műemlék épület 20 db x 9000,- Ft/év </t>
  </si>
  <si>
    <t xml:space="preserve">65 év feletti egedül élő személyek: 22 fő x 9000,- Ft/év </t>
  </si>
  <si>
    <t>2022</t>
  </si>
  <si>
    <t xml:space="preserve">Kiszámlázott ÁFA </t>
  </si>
  <si>
    <t>,</t>
  </si>
  <si>
    <t>Átvett pénzeszközök</t>
  </si>
  <si>
    <t>B816</t>
  </si>
  <si>
    <t>Hivatal működésének támogatása</t>
  </si>
  <si>
    <t>Kiegészítő támogatás</t>
  </si>
  <si>
    <t xml:space="preserve">IRÁNYÍTÓSZERVI TÁMOGATÁS
</t>
  </si>
  <si>
    <t xml:space="preserve">BEVÉTELEK ÖSSZESEN
</t>
  </si>
  <si>
    <t xml:space="preserve">KIADÁSOK ÖSSZESEN
</t>
  </si>
  <si>
    <t>M. olány</t>
  </si>
  <si>
    <t>Kislődf</t>
  </si>
  <si>
    <t>Hivatal összesen</t>
  </si>
  <si>
    <t>Teljesítés 2018.</t>
  </si>
  <si>
    <t xml:space="preserve">Foglalkoztatottak személyi juttatásai </t>
  </si>
  <si>
    <t>(1-7.sor)</t>
  </si>
  <si>
    <t>Állományba nem tartozók megbízási díja</t>
  </si>
  <si>
    <t xml:space="preserve">Személyi juttatások  </t>
  </si>
  <si>
    <t>szociális hozzájárulási adó béren kívüli</t>
  </si>
  <si>
    <t xml:space="preserve">Munkaadókat terhelő járulékok és szociális hozzájárulási adó                                                          </t>
  </si>
  <si>
    <t>gyógyszer</t>
  </si>
  <si>
    <t>könyv</t>
  </si>
  <si>
    <t xml:space="preserve">Szakmai anyagok beszerzése </t>
  </si>
  <si>
    <t>anyakönyv vezetőkmunkaruha</t>
  </si>
  <si>
    <t>tisztítószerek</t>
  </si>
  <si>
    <t>karbantartási anyagok</t>
  </si>
  <si>
    <t xml:space="preserve">Üzemeltetési anyagok beszerzése </t>
  </si>
  <si>
    <t xml:space="preserve">Készletbeszerzés </t>
  </si>
  <si>
    <t>telefon</t>
  </si>
  <si>
    <t>Kommunikációs szolgáltatások</t>
  </si>
  <si>
    <t>gáz</t>
  </si>
  <si>
    <t>villany</t>
  </si>
  <si>
    <t>víz</t>
  </si>
  <si>
    <t>Karbantartási, kisjavítási szolgáltatások (festés, kazánkarb. egyéb…)</t>
  </si>
  <si>
    <t xml:space="preserve"> (44.sor)</t>
  </si>
  <si>
    <t>Teljesítés 2019.12.31</t>
  </si>
  <si>
    <t>Munkaadókat terhelő járulékok és szoc.ho</t>
  </si>
  <si>
    <t>egyéb szolgáltatások</t>
  </si>
  <si>
    <t>közüzemi díj</t>
  </si>
  <si>
    <t>ingatlanok beszerzése</t>
  </si>
  <si>
    <t>tárgyi eszköz beszerzése</t>
  </si>
  <si>
    <t>Beruházás ÁFA</t>
  </si>
  <si>
    <t>6.600</t>
  </si>
  <si>
    <t>Ingatlanok  felújítása</t>
  </si>
  <si>
    <t>Felújítás ÁFA</t>
  </si>
  <si>
    <t>Felújítások összesen</t>
  </si>
  <si>
    <t>Készletbeszerzés</t>
  </si>
  <si>
    <t>Szakmai tevékenység</t>
  </si>
  <si>
    <t>Kiküldetés,reklám,propaganda</t>
  </si>
  <si>
    <t xml:space="preserve">Polgármester és alpolgármester költségtérítése </t>
  </si>
  <si>
    <t xml:space="preserve">közalkalmazott alapilletménye </t>
  </si>
  <si>
    <t>Üzemeltetési adatok beszerzése</t>
  </si>
  <si>
    <t>Egyéb kommunikációs szolgáltatás</t>
  </si>
  <si>
    <t>Kommunikációs szolg.</t>
  </si>
  <si>
    <t>Egyéb működési célu kiadások</t>
  </si>
  <si>
    <t>Közlekedési költségtétítés</t>
  </si>
  <si>
    <t>foglalkoztatottak egyéb személyi juttatásai</t>
  </si>
  <si>
    <t>Egyéb működési célú tám.államházt.b. helyi önkormányzatok</t>
  </si>
  <si>
    <t>Egyéb működési célú tám.államházt.b. elkül.állami pénzalapok</t>
  </si>
  <si>
    <t>Finanszírozási feladatok</t>
  </si>
  <si>
    <t>Egyélb dologi kiadások</t>
  </si>
  <si>
    <t>Munkáltatót  terh.szja</t>
  </si>
  <si>
    <t>Egyéb tárgyi eszközök</t>
  </si>
  <si>
    <t>Ingatlanok beszerzése,létesítése</t>
  </si>
  <si>
    <t>Üzemeltetési anyagok</t>
  </si>
  <si>
    <t>Egyéb felhalmozási célu kiadások</t>
  </si>
  <si>
    <t>Egyéb működési célu támogatások</t>
  </si>
  <si>
    <t>hajtó- és kenőanyag beszerzés (Üzemanyag)</t>
  </si>
  <si>
    <t xml:space="preserve">szakmai szolgáltatás </t>
  </si>
  <si>
    <t>hajtó- és kenőanyag beszerzés, sikosság mentesítő anyagok</t>
  </si>
  <si>
    <t>egyéb üzemeltetés, fenntartás---- hótolás, síkosság mentesítés</t>
  </si>
  <si>
    <t>közüzemi szolgáltatások</t>
  </si>
  <si>
    <t>egyéb anyag beszerzése és virágosítás</t>
  </si>
  <si>
    <t xml:space="preserve">Traktor felújítás </t>
  </si>
  <si>
    <t>Céljuttatás,projektprémium</t>
  </si>
  <si>
    <t>Kormányzati funkció (szakfeladat) száma:   062020</t>
  </si>
  <si>
    <t xml:space="preserve">    </t>
  </si>
  <si>
    <t xml:space="preserve">megnevezése Településfejlesztési projektek és támogatások </t>
  </si>
  <si>
    <t>Megbízási dija</t>
  </si>
  <si>
    <t>Személyi juttasok összesen</t>
  </si>
  <si>
    <t>béreket és közterheket tartalmazzák</t>
  </si>
  <si>
    <t>adatátviteli célú távközlési díj (Internet és Védőnői program)</t>
  </si>
  <si>
    <t>nem adatátviteli díj (telefon)</t>
  </si>
  <si>
    <t>Rezsi költség támogatás megállapodás alapján</t>
  </si>
  <si>
    <t xml:space="preserve">Egy különféle inf szolg ( vagyonvédelmi távfelügyelet) </t>
  </si>
  <si>
    <t>Passióval együtt</t>
  </si>
  <si>
    <t>Egyéb működési célu támogatások államháztartáson kívül (Plébánia)</t>
  </si>
  <si>
    <t>szakmai anyag beszerzés (ételminta tartók)</t>
  </si>
  <si>
    <t>Magyar Falu program, Főtér rekonstrukció pályázat,  Energetikai pályázat</t>
  </si>
  <si>
    <t>Szociális étkeztetés (35 fő)</t>
  </si>
  <si>
    <t>A finanszírozás szempontjából elismert dolgozók bértámogatása</t>
  </si>
  <si>
    <t>Egyéb bevételek</t>
  </si>
  <si>
    <t>Finanszírozási bevételek</t>
  </si>
  <si>
    <t>Lakott külterületek támogatás</t>
  </si>
  <si>
    <t>Az  adatok csak a  2019.december - 2020. február</t>
  </si>
  <si>
    <t>Kormányzati funkció (szakfeladat) száma:   091140</t>
  </si>
  <si>
    <t>megnevezése: óvodai nevelés ellátás működési kiadásai</t>
  </si>
  <si>
    <t>Múszaki felülvizsgálat</t>
  </si>
  <si>
    <t>Dijak, egyéb brefizetések</t>
  </si>
  <si>
    <t>47</t>
  </si>
  <si>
    <t>49</t>
  </si>
  <si>
    <t>50</t>
  </si>
  <si>
    <t>Elszámolás az állami költségvetéssel</t>
  </si>
  <si>
    <t>18010</t>
  </si>
  <si>
    <t>K915</t>
  </si>
  <si>
    <t>K914</t>
  </si>
  <si>
    <t>062020</t>
  </si>
  <si>
    <t>település fejéesztési projektek és támogatások</t>
  </si>
  <si>
    <t>091140</t>
  </si>
  <si>
    <t>Óvodai ellátás működési kiadásai</t>
  </si>
  <si>
    <t>2019. évi előirányzat maradvány</t>
  </si>
  <si>
    <t>Minimálbér emelés miatti kiegészítés</t>
  </si>
  <si>
    <t>b411</t>
  </si>
  <si>
    <t>Vadkár szakértői díj</t>
  </si>
  <si>
    <t>Közvetített szolgáltatások bevétele</t>
  </si>
  <si>
    <t>B813</t>
  </si>
  <si>
    <t>Előző évi maradvány igénybevétele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</si>
  <si>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</si>
  <si>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</si>
  <si>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</si>
  <si>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</si>
  <si>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</si>
  <si>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</si>
  <si>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</si>
  <si>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</si>
  <si>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</si>
  <si>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Eredeti előirányzat</t>
  </si>
  <si>
    <t>Foglalkoztatottak egyéb személyi juttatásai (betegszab adság)</t>
  </si>
  <si>
    <t>(8-10.sor)</t>
  </si>
  <si>
    <t xml:space="preserve">(11-14 sor)          </t>
  </si>
  <si>
    <t>(16-19.sor)</t>
  </si>
  <si>
    <t>élelmiszer ( választások)</t>
  </si>
  <si>
    <t>(21-25 sor)</t>
  </si>
  <si>
    <t>20+28 sor</t>
  </si>
  <si>
    <t xml:space="preserve"> (28-35.sor)</t>
  </si>
  <si>
    <t xml:space="preserve"> (37-39.sor)</t>
  </si>
  <si>
    <t>Egyéb üzemfeltetési szolgáltatások</t>
  </si>
  <si>
    <t xml:space="preserve"> (45-47 sor)</t>
  </si>
  <si>
    <t>Szolgáltatások (40+41+42+43+44+48 )</t>
  </si>
  <si>
    <t>Dologi kiadások                                              (.27+36+49+50+53. sor)</t>
  </si>
  <si>
    <t>kis értékű tárgyi eszköz  ( 2 db irodai szék)</t>
  </si>
  <si>
    <t>informatikai eszköz beszerzés</t>
  </si>
  <si>
    <t xml:space="preserve"> (55-58 sor)</t>
  </si>
  <si>
    <t>Költségvetési kiadások                                             (11+15+54+59. sor)</t>
  </si>
  <si>
    <t>018010</t>
  </si>
  <si>
    <t>Elszámolás a központi költségvetéssel</t>
  </si>
  <si>
    <t>Turizmus fejlesztési támogatások és tevékenységek</t>
  </si>
  <si>
    <t>Település fejlesztési projektek és támogatások</t>
  </si>
  <si>
    <t>Esélyegyenlőség elősegítését elősegítő tevékenységek és programok</t>
  </si>
  <si>
    <t>2023</t>
  </si>
  <si>
    <t>2020. évi várható bevételek havi forgalma</t>
  </si>
  <si>
    <t>2020. évi várható kiadások havi forgalma</t>
  </si>
  <si>
    <t>2016. évben 8 hónapra óvodaped.elismert létszáma (5,6 fő)</t>
  </si>
  <si>
    <t>2016. évben 4 hónapra óvodaped.elismert létszáma (5,3 fő) pótlólagos összeg</t>
  </si>
  <si>
    <t>Frelhalmozási bevételek (Ingatlan értékesítés)</t>
  </si>
  <si>
    <t>Polgármester és alpolgármester illetménye</t>
  </si>
  <si>
    <t>2020. évi Előirányzat</t>
  </si>
  <si>
    <t>Egyéb Költségtérítések</t>
  </si>
  <si>
    <t>Szállítás szolgáltatás</t>
  </si>
  <si>
    <t>Nemzetiségi önkormányzatoknak nyújtott visszatérítendő támogatás</t>
  </si>
  <si>
    <t>Egy civil vagy más nonprofit (Tagdíjak)</t>
  </si>
  <si>
    <t xml:space="preserve">Előző évi elszámolás kötelezettsége </t>
  </si>
  <si>
    <t>megnevezése: Önkormányzatok elszámolása a központi költségvetéssel</t>
  </si>
  <si>
    <t>ÁHB megelőlegezések (2019. évi tám előleg visszafizetése)</t>
  </si>
  <si>
    <t>megnevezése: turizmusfejlesztési támogatások és tevékenységek</t>
  </si>
  <si>
    <t>Immateriális javask (szoftverek kiviteli és eng-.i tervek)</t>
  </si>
  <si>
    <t>2020- évi Előirányzat</t>
  </si>
  <si>
    <t>kéményseprés</t>
  </si>
  <si>
    <t>egyéb díjak  (emelő kosaras gép bérlés, egyéb váratlan kiad.)</t>
  </si>
  <si>
    <t>Vásárolt közszolg.kiadások</t>
  </si>
  <si>
    <t>Megbízási díj 1*33250+11*419500</t>
  </si>
  <si>
    <t>ÁHK közvetett szolg (Szarka Gyula Szerzői jogdíj)</t>
  </si>
  <si>
    <t>Vásárolt élelmezés (idősek napja)</t>
  </si>
  <si>
    <t>Magyarpolányért, Nemzeti Örökségünkért Alapítvány</t>
  </si>
  <si>
    <t>Óvodai játékok telepítési költsége</t>
  </si>
  <si>
    <t>irodaszer (címke)</t>
  </si>
  <si>
    <t>Megbízási dijak</t>
  </si>
  <si>
    <t>Egyéb szolgáltatások (projekt menedzsment)</t>
  </si>
  <si>
    <t>közalk. béren kívüli juttatása</t>
  </si>
  <si>
    <t>Szállítási költség</t>
  </si>
  <si>
    <t>Céljuttatás, projekt prémium</t>
  </si>
  <si>
    <t>Egyéb kölső személyi juttatások (választások tiszteletdíjai)</t>
  </si>
  <si>
    <t>Szakmai nyomtatávnyok ( iktatókönyv, névmutató, esküvői  emléklap)</t>
  </si>
  <si>
    <t>Szakmai tevékenységet segítő szolgáltatások (kötelező továbbképzés, adatvégelmi szolgáltatások</t>
  </si>
  <si>
    <t>bankköltség, postai szolg</t>
  </si>
  <si>
    <t>Pályázati források</t>
  </si>
  <si>
    <t>Turisztikai pályázat 2020. évi ütem</t>
  </si>
  <si>
    <t>Energetikai és főtér rekonstrukció pályázat 2020. évi ütem</t>
  </si>
  <si>
    <t>EFOP pályázat 20210. évi ütem</t>
  </si>
  <si>
    <t>Traktor felújítás</t>
  </si>
  <si>
    <t>107080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</si>
  <si>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</si>
  <si>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</si>
  <si>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</si>
  <si>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</si>
  <si>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</si>
  <si>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</si>
  <si>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</si>
  <si>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</si>
  <si>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</si>
  <si>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</si>
  <si>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</si>
  <si>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</si>
  <si>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</si>
  <si>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</si>
  <si>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</si>
  <si>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</si>
  <si>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</si>
  <si>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</si>
  <si>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</si>
  <si>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ÁHB megelőlegezések visszafizetései</t>
  </si>
  <si>
    <t>megnevezése: Központi költségvetési befiztések</t>
  </si>
  <si>
    <t>Béren kívüli juttatás</t>
  </si>
  <si>
    <t>Táppénz hozzájárulás</t>
  </si>
  <si>
    <t>Reklám propaganda - nyilvánosság biztosítása</t>
  </si>
  <si>
    <t>Beruházási célú ÁFA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</si>
</sst>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_-* #,##0\ _F_t_-;\-* #,##0\ _F_t_-;_-* &quot;-&quot;??\ _F_t_-;_-@_-"/>
    <numFmt numFmtId="175" formatCode="00"/>
    <numFmt numFmtId="176" formatCode="\ ##########"/>
    <numFmt numFmtId="177" formatCode="0__"/>
    <numFmt numFmtId="178" formatCode="_-* #,##0.0\ _F_t_-;\-* #,##0.0\ _F_t_-;_-* &quot;-&quot;??\ _F_t_-;_-@_-"/>
    <numFmt numFmtId="179" formatCode="#,##0_ ;\-#,##0\ 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[$€-2]\ #\ ##,000_);[Red]\([$€-2]\ #\ ##,000\)"/>
    <numFmt numFmtId="184" formatCode="#,##0.0"/>
    <numFmt numFmtId="185" formatCode="[$¥€-2]\ #\ ##,000_);[Red]\([$€-2]\ #\ ##,000\)"/>
  </numFmts>
  <fonts count="81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9"/>
      <name val="Arial CE"/>
      <family val="0"/>
    </font>
    <font>
      <b/>
      <sz val="9"/>
      <name val="Arial CE"/>
      <family val="2"/>
    </font>
    <font>
      <b/>
      <sz val="9"/>
      <color indexed="8"/>
      <name val="Arial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E"/>
      <family val="2"/>
    </font>
    <font>
      <b/>
      <sz val="8"/>
      <name val="Arial CE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4"/>
      <name val="Arial CE"/>
      <family val="0"/>
    </font>
    <font>
      <sz val="14"/>
      <name val="Arial"/>
      <family val="2"/>
    </font>
    <font>
      <b/>
      <sz val="12"/>
      <name val="Arial CE"/>
      <family val="0"/>
    </font>
    <font>
      <b/>
      <sz val="12"/>
      <color indexed="8"/>
      <name val="Calibri"/>
      <family val="2"/>
    </font>
    <font>
      <sz val="12"/>
      <name val="Arial CE"/>
      <family val="0"/>
    </font>
    <font>
      <sz val="12"/>
      <color indexed="8"/>
      <name val="Calibri"/>
      <family val="2"/>
    </font>
    <font>
      <sz val="12"/>
      <name val="Calibri"/>
      <family val="2"/>
    </font>
    <font>
      <sz val="9"/>
      <name val="Arial"/>
      <family val="2"/>
    </font>
    <font>
      <b/>
      <sz val="14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Arial CE"/>
      <family val="0"/>
    </font>
    <font>
      <b/>
      <sz val="11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double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3" fillId="19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0" fillId="21" borderId="7" applyNumberFormat="0" applyFont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72" fillId="28" borderId="0" applyNumberFormat="0" applyBorder="0" applyAlignment="0" applyProtection="0"/>
    <xf numFmtId="0" fontId="73" fillId="29" borderId="8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30" borderId="0" applyNumberFormat="0" applyBorder="0" applyAlignment="0" applyProtection="0"/>
    <xf numFmtId="0" fontId="78" fillId="31" borderId="0" applyNumberFormat="0" applyBorder="0" applyAlignment="0" applyProtection="0"/>
    <xf numFmtId="0" fontId="79" fillId="29" borderId="1" applyNumberFormat="0" applyAlignment="0" applyProtection="0"/>
    <xf numFmtId="9" fontId="0" fillId="0" borderId="0" applyFont="0" applyFill="0" applyBorder="0" applyAlignment="0" applyProtection="0"/>
  </cellStyleXfs>
  <cellXfs count="9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174" fontId="2" fillId="0" borderId="0" xfId="42" applyNumberFormat="1" applyFont="1" applyAlignment="1">
      <alignment horizontal="left"/>
    </xf>
    <xf numFmtId="0" fontId="2" fillId="0" borderId="0" xfId="0" applyFont="1" applyAlignment="1">
      <alignment horizontal="left" wrapText="1"/>
    </xf>
    <xf numFmtId="174" fontId="0" fillId="0" borderId="0" xfId="42" applyNumberFormat="1" applyFont="1" applyAlignment="1">
      <alignment/>
    </xf>
    <xf numFmtId="174" fontId="0" fillId="0" borderId="0" xfId="42" applyNumberFormat="1" applyFont="1" applyAlignment="1">
      <alignment horizontal="right"/>
    </xf>
    <xf numFmtId="0" fontId="2" fillId="0" borderId="10" xfId="0" applyFont="1" applyBorder="1" applyAlignment="1">
      <alignment horizontal="center"/>
    </xf>
    <xf numFmtId="174" fontId="2" fillId="0" borderId="10" xfId="42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/>
    </xf>
    <xf numFmtId="174" fontId="0" fillId="0" borderId="10" xfId="42" applyNumberFormat="1" applyFont="1" applyBorder="1" applyAlignment="1">
      <alignment/>
    </xf>
    <xf numFmtId="174" fontId="0" fillId="0" borderId="10" xfId="42" applyNumberFormat="1" applyFont="1" applyFill="1" applyBorder="1" applyAlignment="1">
      <alignment/>
    </xf>
    <xf numFmtId="0" fontId="0" fillId="32" borderId="10" xfId="0" applyFill="1" applyBorder="1" applyAlignment="1">
      <alignment horizontal="center"/>
    </xf>
    <xf numFmtId="0" fontId="2" fillId="32" borderId="11" xfId="0" applyFont="1" applyFill="1" applyBorder="1" applyAlignment="1">
      <alignment horizontal="left"/>
    </xf>
    <xf numFmtId="174" fontId="2" fillId="32" borderId="11" xfId="42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2" fillId="32" borderId="10" xfId="0" applyFont="1" applyFill="1" applyBorder="1" applyAlignment="1">
      <alignment horizontal="left"/>
    </xf>
    <xf numFmtId="174" fontId="2" fillId="32" borderId="10" xfId="42" applyNumberFormat="1" applyFont="1" applyFill="1" applyBorder="1" applyAlignment="1">
      <alignment/>
    </xf>
    <xf numFmtId="174" fontId="0" fillId="0" borderId="10" xfId="42" applyNumberFormat="1" applyFont="1" applyFill="1" applyBorder="1" applyAlignment="1">
      <alignment/>
    </xf>
    <xf numFmtId="174" fontId="0" fillId="0" borderId="10" xfId="42" applyNumberFormat="1" applyFont="1" applyBorder="1" applyAlignment="1">
      <alignment/>
    </xf>
    <xf numFmtId="174" fontId="3" fillId="0" borderId="10" xfId="43" applyNumberFormat="1" applyFont="1" applyBorder="1" applyAlignment="1">
      <alignment vertical="center"/>
    </xf>
    <xf numFmtId="174" fontId="2" fillId="32" borderId="10" xfId="42" applyNumberFormat="1" applyFont="1" applyFill="1" applyBorder="1" applyAlignment="1">
      <alignment/>
    </xf>
    <xf numFmtId="174" fontId="0" fillId="32" borderId="10" xfId="42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74" fontId="2" fillId="0" borderId="0" xfId="42" applyNumberFormat="1" applyFont="1" applyFill="1" applyBorder="1" applyAlignment="1">
      <alignment horizontal="center"/>
    </xf>
    <xf numFmtId="0" fontId="4" fillId="0" borderId="0" xfId="61" applyFont="1">
      <alignment/>
      <protection/>
    </xf>
    <xf numFmtId="0" fontId="0" fillId="0" borderId="10" xfId="0" applyFont="1" applyFill="1" applyBorder="1" applyAlignment="1">
      <alignment horizontal="left"/>
    </xf>
    <xf numFmtId="0" fontId="4" fillId="0" borderId="0" xfId="61" applyFont="1" applyFill="1">
      <alignment/>
      <protection/>
    </xf>
    <xf numFmtId="0" fontId="0" fillId="0" borderId="0" xfId="0" applyFill="1" applyBorder="1" applyAlignment="1">
      <alignment horizontal="center"/>
    </xf>
    <xf numFmtId="174" fontId="2" fillId="0" borderId="0" xfId="42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Border="1" applyAlignment="1">
      <alignment horizontal="left"/>
    </xf>
    <xf numFmtId="174" fontId="0" fillId="0" borderId="10" xfId="42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74" fontId="0" fillId="32" borderId="10" xfId="42" applyNumberFormat="1" applyFont="1" applyFill="1" applyBorder="1" applyAlignment="1">
      <alignment horizontal="center"/>
    </xf>
    <xf numFmtId="174" fontId="0" fillId="32" borderId="12" xfId="42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74" fontId="2" fillId="0" borderId="10" xfId="42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174" fontId="0" fillId="32" borderId="12" xfId="42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174" fontId="5" fillId="0" borderId="0" xfId="42" applyNumberFormat="1" applyFont="1" applyFill="1" applyBorder="1" applyAlignment="1">
      <alignment horizontal="left"/>
    </xf>
    <xf numFmtId="174" fontId="6" fillId="0" borderId="0" xfId="42" applyNumberFormat="1" applyFont="1" applyAlignment="1">
      <alignment horizontal="left"/>
    </xf>
    <xf numFmtId="174" fontId="5" fillId="0" borderId="10" xfId="42" applyNumberFormat="1" applyFont="1" applyBorder="1" applyAlignment="1">
      <alignment/>
    </xf>
    <xf numFmtId="174" fontId="6" fillId="32" borderId="10" xfId="42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2" fillId="0" borderId="0" xfId="0" applyFont="1" applyAlignment="1">
      <alignment horizontal="center"/>
    </xf>
    <xf numFmtId="174" fontId="0" fillId="0" borderId="0" xfId="42" applyNumberFormat="1" applyFont="1" applyAlignment="1">
      <alignment/>
    </xf>
    <xf numFmtId="174" fontId="0" fillId="0" borderId="12" xfId="42" applyNumberFormat="1" applyFont="1" applyBorder="1" applyAlignment="1">
      <alignment/>
    </xf>
    <xf numFmtId="174" fontId="3" fillId="0" borderId="10" xfId="42" applyNumberFormat="1" applyFont="1" applyBorder="1" applyAlignment="1">
      <alignment horizontal="right" vertical="center"/>
    </xf>
    <xf numFmtId="174" fontId="7" fillId="32" borderId="10" xfId="42" applyNumberFormat="1" applyFont="1" applyFill="1" applyBorder="1" applyAlignment="1">
      <alignment horizontal="right" vertical="center"/>
    </xf>
    <xf numFmtId="174" fontId="3" fillId="0" borderId="10" xfId="42" applyNumberFormat="1" applyFont="1" applyFill="1" applyBorder="1" applyAlignment="1">
      <alignment horizontal="right" vertical="center"/>
    </xf>
    <xf numFmtId="174" fontId="7" fillId="32" borderId="10" xfId="43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8" fillId="0" borderId="0" xfId="61" applyFont="1" applyAlignment="1">
      <alignment horizontal="center"/>
      <protection/>
    </xf>
    <xf numFmtId="174" fontId="2" fillId="0" borderId="0" xfId="42" applyNumberFormat="1" applyFont="1" applyAlignment="1">
      <alignment/>
    </xf>
    <xf numFmtId="0" fontId="2" fillId="0" borderId="0" xfId="0" applyFont="1" applyAlignment="1">
      <alignment/>
    </xf>
    <xf numFmtId="0" fontId="0" fillId="32" borderId="0" xfId="0" applyFill="1" applyAlignment="1">
      <alignment horizontal="center"/>
    </xf>
    <xf numFmtId="0" fontId="0" fillId="32" borderId="0" xfId="0" applyFill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15" xfId="0" applyFont="1" applyFill="1" applyBorder="1" applyAlignment="1" quotePrefix="1">
      <alignment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38" fontId="10" fillId="0" borderId="0" xfId="45" applyNumberFormat="1" applyFont="1" applyFill="1" applyAlignment="1">
      <alignment horizontal="right"/>
    </xf>
    <xf numFmtId="0" fontId="9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175" fontId="9" fillId="0" borderId="0" xfId="0" applyNumberFormat="1" applyFont="1" applyFill="1" applyAlignment="1">
      <alignment/>
    </xf>
    <xf numFmtId="0" fontId="9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174" fontId="13" fillId="0" borderId="16" xfId="44" applyNumberFormat="1" applyFont="1" applyFill="1" applyBorder="1" applyAlignment="1">
      <alignment horizontal="center"/>
    </xf>
    <xf numFmtId="174" fontId="13" fillId="0" borderId="17" xfId="44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174" fontId="13" fillId="0" borderId="10" xfId="44" applyNumberFormat="1" applyFont="1" applyFill="1" applyBorder="1" applyAlignment="1">
      <alignment horizontal="center" vertical="center" wrapText="1"/>
    </xf>
    <xf numFmtId="174" fontId="13" fillId="0" borderId="10" xfId="44" applyNumberFormat="1" applyFont="1" applyFill="1" applyBorder="1" applyAlignment="1">
      <alignment horizontal="center" vertical="center"/>
    </xf>
    <xf numFmtId="174" fontId="13" fillId="0" borderId="18" xfId="44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174" fontId="13" fillId="0" borderId="10" xfId="44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38" fontId="11" fillId="0" borderId="10" xfId="42" applyNumberFormat="1" applyFont="1" applyFill="1" applyBorder="1" applyAlignment="1">
      <alignment vertical="center"/>
    </xf>
    <xf numFmtId="38" fontId="13" fillId="0" borderId="18" xfId="42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174" fontId="11" fillId="0" borderId="18" xfId="44" applyNumberFormat="1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 wrapText="1"/>
    </xf>
    <xf numFmtId="38" fontId="13" fillId="0" borderId="20" xfId="42" applyNumberFormat="1" applyFont="1" applyFill="1" applyBorder="1" applyAlignment="1">
      <alignment vertical="center"/>
    </xf>
    <xf numFmtId="0" fontId="13" fillId="0" borderId="21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vertical="center" wrapText="1"/>
    </xf>
    <xf numFmtId="0" fontId="11" fillId="0" borderId="0" xfId="0" applyFont="1" applyFill="1" applyAlignment="1">
      <alignment horizontal="center"/>
    </xf>
    <xf numFmtId="0" fontId="1" fillId="0" borderId="0" xfId="62" applyFill="1">
      <alignment/>
      <protection/>
    </xf>
    <xf numFmtId="0" fontId="1" fillId="0" borderId="10" xfId="62" applyFill="1" applyBorder="1">
      <alignment/>
      <protection/>
    </xf>
    <xf numFmtId="0" fontId="1" fillId="0" borderId="15" xfId="62" applyFill="1" applyBorder="1" applyAlignment="1">
      <alignment horizontal="center"/>
      <protection/>
    </xf>
    <xf numFmtId="0" fontId="1" fillId="0" borderId="10" xfId="62" applyFill="1" applyBorder="1" applyAlignment="1">
      <alignment horizontal="center"/>
      <protection/>
    </xf>
    <xf numFmtId="0" fontId="1" fillId="0" borderId="10" xfId="62" applyFont="1" applyFill="1" applyBorder="1" applyAlignment="1">
      <alignment horizontal="center"/>
      <protection/>
    </xf>
    <xf numFmtId="0" fontId="1" fillId="0" borderId="10" xfId="62" applyFont="1" applyFill="1" applyBorder="1">
      <alignment/>
      <protection/>
    </xf>
    <xf numFmtId="0" fontId="1" fillId="0" borderId="15" xfId="62" applyFill="1" applyBorder="1" applyAlignment="1">
      <alignment horizontal="left" wrapText="1"/>
      <protection/>
    </xf>
    <xf numFmtId="0" fontId="1" fillId="0" borderId="10" xfId="62" applyFill="1" applyBorder="1" applyAlignment="1">
      <alignment horizontal="left"/>
      <protection/>
    </xf>
    <xf numFmtId="0" fontId="1" fillId="0" borderId="10" xfId="62" applyFill="1" applyBorder="1" applyAlignment="1">
      <alignment horizontal="right"/>
      <protection/>
    </xf>
    <xf numFmtId="0" fontId="1" fillId="0" borderId="0" xfId="62" applyFill="1" applyAlignment="1">
      <alignment horizontal="left"/>
      <protection/>
    </xf>
    <xf numFmtId="0" fontId="1" fillId="0" borderId="0" xfId="62" applyFont="1" applyFill="1">
      <alignment/>
      <protection/>
    </xf>
    <xf numFmtId="0" fontId="0" fillId="0" borderId="0" xfId="0" applyFont="1" applyAlignment="1">
      <alignment/>
    </xf>
    <xf numFmtId="0" fontId="15" fillId="0" borderId="0" xfId="62" applyFont="1" applyFill="1">
      <alignment/>
      <protection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left" vertical="center" wrapText="1"/>
    </xf>
    <xf numFmtId="174" fontId="1" fillId="0" borderId="10" xfId="40" applyNumberFormat="1" applyFont="1" applyFill="1" applyBorder="1" applyAlignment="1">
      <alignment horizontal="center"/>
    </xf>
    <xf numFmtId="174" fontId="1" fillId="0" borderId="10" xfId="40" applyNumberFormat="1" applyFont="1" applyFill="1" applyBorder="1" applyAlignment="1">
      <alignment/>
    </xf>
    <xf numFmtId="174" fontId="1" fillId="0" borderId="10" xfId="40" applyNumberFormat="1" applyFont="1" applyFill="1" applyBorder="1" applyAlignment="1">
      <alignment horizontal="left"/>
    </xf>
    <xf numFmtId="174" fontId="1" fillId="0" borderId="10" xfId="40" applyNumberFormat="1" applyFont="1" applyFill="1" applyBorder="1" applyAlignment="1">
      <alignment horizontal="right"/>
    </xf>
    <xf numFmtId="0" fontId="1" fillId="0" borderId="0" xfId="62">
      <alignment/>
      <protection/>
    </xf>
    <xf numFmtId="174" fontId="1" fillId="0" borderId="0" xfId="42" applyNumberFormat="1" applyFont="1" applyAlignment="1">
      <alignment horizontal="right"/>
    </xf>
    <xf numFmtId="0" fontId="1" fillId="0" borderId="10" xfId="62" applyBorder="1" applyAlignment="1">
      <alignment horizontal="center"/>
      <protection/>
    </xf>
    <xf numFmtId="174" fontId="1" fillId="0" borderId="10" xfId="42" applyNumberFormat="1" applyFont="1" applyBorder="1" applyAlignment="1">
      <alignment horizontal="center"/>
    </xf>
    <xf numFmtId="0" fontId="16" fillId="0" borderId="10" xfId="62" applyFont="1" applyBorder="1">
      <alignment/>
      <protection/>
    </xf>
    <xf numFmtId="174" fontId="16" fillId="0" borderId="10" xfId="42" applyNumberFormat="1" applyFont="1" applyBorder="1" applyAlignment="1">
      <alignment/>
    </xf>
    <xf numFmtId="174" fontId="1" fillId="0" borderId="10" xfId="42" applyNumberFormat="1" applyFont="1" applyBorder="1" applyAlignment="1">
      <alignment/>
    </xf>
    <xf numFmtId="0" fontId="16" fillId="0" borderId="0" xfId="62" applyFont="1">
      <alignment/>
      <protection/>
    </xf>
    <xf numFmtId="174" fontId="1" fillId="0" borderId="0" xfId="42" applyNumberFormat="1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right"/>
    </xf>
    <xf numFmtId="0" fontId="17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174" fontId="19" fillId="0" borderId="10" xfId="42" applyNumberFormat="1" applyFont="1" applyBorder="1" applyAlignment="1">
      <alignment horizontal="center"/>
    </xf>
    <xf numFmtId="0" fontId="18" fillId="0" borderId="0" xfId="0" applyFont="1" applyAlignment="1">
      <alignment/>
    </xf>
    <xf numFmtId="174" fontId="18" fillId="0" borderId="10" xfId="42" applyNumberFormat="1" applyFont="1" applyBorder="1" applyAlignment="1">
      <alignment horizontal="center"/>
    </xf>
    <xf numFmtId="0" fontId="18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/>
    </xf>
    <xf numFmtId="174" fontId="19" fillId="0" borderId="10" xfId="42" applyNumberFormat="1" applyFont="1" applyBorder="1" applyAlignment="1">
      <alignment/>
    </xf>
    <xf numFmtId="174" fontId="19" fillId="0" borderId="10" xfId="0" applyNumberFormat="1" applyFont="1" applyBorder="1" applyAlignment="1">
      <alignment/>
    </xf>
    <xf numFmtId="0" fontId="18" fillId="0" borderId="0" xfId="0" applyFont="1" applyAlignment="1">
      <alignment horizontal="center"/>
    </xf>
    <xf numFmtId="174" fontId="18" fillId="0" borderId="10" xfId="42" applyNumberFormat="1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43" fontId="0" fillId="0" borderId="0" xfId="42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74" fontId="1" fillId="0" borderId="0" xfId="42" applyNumberFormat="1" applyFont="1" applyAlignment="1">
      <alignment horizontal="left"/>
    </xf>
    <xf numFmtId="174" fontId="1" fillId="0" borderId="10" xfId="42" applyNumberFormat="1" applyFont="1" applyBorder="1" applyAlignment="1">
      <alignment horizontal="left"/>
    </xf>
    <xf numFmtId="174" fontId="16" fillId="0" borderId="0" xfId="42" applyNumberFormat="1" applyFont="1" applyAlignment="1">
      <alignment/>
    </xf>
    <xf numFmtId="174" fontId="16" fillId="0" borderId="10" xfId="42" applyNumberFormat="1" applyFont="1" applyBorder="1" applyAlignment="1">
      <alignment horizontal="left"/>
    </xf>
    <xf numFmtId="43" fontId="16" fillId="0" borderId="10" xfId="42" applyNumberFormat="1" applyFont="1" applyBorder="1" applyAlignment="1">
      <alignment/>
    </xf>
    <xf numFmtId="175" fontId="12" fillId="0" borderId="0" xfId="0" applyNumberFormat="1" applyFont="1" applyFill="1" applyBorder="1" applyAlignment="1">
      <alignment vertical="center"/>
    </xf>
    <xf numFmtId="0" fontId="22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175" fontId="22" fillId="0" borderId="0" xfId="0" applyNumberFormat="1" applyFont="1" applyFill="1" applyAlignment="1">
      <alignment/>
    </xf>
    <xf numFmtId="0" fontId="22" fillId="0" borderId="0" xfId="0" applyFont="1" applyFill="1" applyAlignment="1">
      <alignment horizontal="center"/>
    </xf>
    <xf numFmtId="174" fontId="10" fillId="0" borderId="0" xfId="44" applyNumberFormat="1" applyFont="1" applyFill="1" applyAlignment="1">
      <alignment horizontal="right"/>
    </xf>
    <xf numFmtId="174" fontId="24" fillId="0" borderId="0" xfId="44" applyNumberFormat="1" applyFont="1" applyFill="1" applyAlignment="1">
      <alignment horizontal="center"/>
    </xf>
    <xf numFmtId="174" fontId="24" fillId="0" borderId="0" xfId="44" applyNumberFormat="1" applyFont="1" applyFill="1" applyAlignment="1">
      <alignment/>
    </xf>
    <xf numFmtId="174" fontId="24" fillId="0" borderId="0" xfId="44" applyNumberFormat="1" applyFont="1" applyFill="1" applyAlignment="1">
      <alignment horizontal="right"/>
    </xf>
    <xf numFmtId="0" fontId="24" fillId="0" borderId="0" xfId="62" applyFont="1" applyFill="1">
      <alignment/>
      <protection/>
    </xf>
    <xf numFmtId="174" fontId="10" fillId="0" borderId="10" xfId="44" applyNumberFormat="1" applyFont="1" applyFill="1" applyBorder="1" applyAlignment="1">
      <alignment horizontal="right"/>
    </xf>
    <xf numFmtId="174" fontId="25" fillId="0" borderId="10" xfId="44" applyNumberFormat="1" applyFont="1" applyFill="1" applyBorder="1" applyAlignment="1">
      <alignment horizontal="center"/>
    </xf>
    <xf numFmtId="0" fontId="25" fillId="0" borderId="0" xfId="62" applyFont="1" applyFill="1" applyAlignment="1">
      <alignment horizontal="center"/>
      <protection/>
    </xf>
    <xf numFmtId="38" fontId="10" fillId="0" borderId="10" xfId="42" applyNumberFormat="1" applyFont="1" applyFill="1" applyBorder="1" applyAlignment="1">
      <alignment horizontal="right" vertical="center"/>
    </xf>
    <xf numFmtId="174" fontId="24" fillId="0" borderId="10" xfId="44" applyNumberFormat="1" applyFont="1" applyFill="1" applyBorder="1" applyAlignment="1">
      <alignment horizontal="center" wrapText="1"/>
    </xf>
    <xf numFmtId="0" fontId="24" fillId="0" borderId="0" xfId="62" applyFont="1" applyFill="1" applyAlignment="1">
      <alignment horizontal="center"/>
      <protection/>
    </xf>
    <xf numFmtId="38" fontId="24" fillId="0" borderId="10" xfId="42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38" fontId="24" fillId="0" borderId="10" xfId="42" applyNumberFormat="1" applyFont="1" applyFill="1" applyBorder="1" applyAlignment="1">
      <alignment vertical="center"/>
    </xf>
    <xf numFmtId="38" fontId="25" fillId="0" borderId="10" xfId="42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 wrapText="1"/>
    </xf>
    <xf numFmtId="38" fontId="25" fillId="0" borderId="10" xfId="42" applyNumberFormat="1" applyFont="1" applyFill="1" applyBorder="1" applyAlignment="1">
      <alignment vertical="center"/>
    </xf>
    <xf numFmtId="0" fontId="25" fillId="0" borderId="0" xfId="62" applyFont="1" applyFill="1">
      <alignment/>
      <protection/>
    </xf>
    <xf numFmtId="0" fontId="25" fillId="0" borderId="1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vertical="center" wrapText="1"/>
    </xf>
    <xf numFmtId="0" fontId="25" fillId="0" borderId="0" xfId="62" applyFont="1" applyFill="1" applyBorder="1">
      <alignment/>
      <protection/>
    </xf>
    <xf numFmtId="38" fontId="10" fillId="0" borderId="10" xfId="4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/>
    </xf>
    <xf numFmtId="38" fontId="12" fillId="0" borderId="0" xfId="42" applyNumberFormat="1" applyFont="1" applyFill="1" applyBorder="1" applyAlignment="1">
      <alignment horizontal="right" vertical="center"/>
    </xf>
    <xf numFmtId="0" fontId="12" fillId="0" borderId="0" xfId="62" applyFont="1" applyFill="1" applyBorder="1">
      <alignment/>
      <protection/>
    </xf>
    <xf numFmtId="38" fontId="12" fillId="0" borderId="10" xfId="42" applyNumberFormat="1" applyFont="1" applyFill="1" applyBorder="1" applyAlignment="1">
      <alignment horizontal="center" vertical="center"/>
    </xf>
    <xf numFmtId="38" fontId="12" fillId="0" borderId="22" xfId="42" applyNumberFormat="1" applyFont="1" applyFill="1" applyBorder="1" applyAlignment="1">
      <alignment horizontal="center" vertical="center"/>
    </xf>
    <xf numFmtId="38" fontId="25" fillId="0" borderId="22" xfId="42" applyNumberFormat="1" applyFont="1" applyFill="1" applyBorder="1" applyAlignment="1">
      <alignment vertical="center"/>
    </xf>
    <xf numFmtId="38" fontId="12" fillId="0" borderId="11" xfId="42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left" vertical="center" wrapText="1"/>
    </xf>
    <xf numFmtId="38" fontId="25" fillId="0" borderId="11" xfId="42" applyNumberFormat="1" applyFont="1" applyFill="1" applyBorder="1" applyAlignment="1">
      <alignment vertical="center"/>
    </xf>
    <xf numFmtId="0" fontId="25" fillId="0" borderId="22" xfId="0" applyFont="1" applyFill="1" applyBorder="1" applyAlignment="1">
      <alignment horizontal="left" vertical="center" wrapText="1"/>
    </xf>
    <xf numFmtId="38" fontId="25" fillId="0" borderId="11" xfId="42" applyNumberFormat="1" applyFont="1" applyFill="1" applyBorder="1" applyAlignment="1">
      <alignment horizontal="center" vertical="center"/>
    </xf>
    <xf numFmtId="174" fontId="1" fillId="0" borderId="0" xfId="44" applyNumberFormat="1" applyFont="1" applyFill="1" applyAlignment="1">
      <alignment/>
    </xf>
    <xf numFmtId="0" fontId="10" fillId="0" borderId="15" xfId="0" applyFont="1" applyFill="1" applyBorder="1" applyAlignment="1">
      <alignment horizontal="left" vertical="center"/>
    </xf>
    <xf numFmtId="16" fontId="10" fillId="0" borderId="15" xfId="0" applyNumberFormat="1" applyFont="1" applyFill="1" applyBorder="1" applyAlignment="1" quotePrefix="1">
      <alignment vertical="center"/>
    </xf>
    <xf numFmtId="0" fontId="10" fillId="0" borderId="15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 quotePrefix="1">
      <alignment vertical="center"/>
    </xf>
    <xf numFmtId="0" fontId="12" fillId="0" borderId="15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right" vertical="center" wrapText="1"/>
    </xf>
    <xf numFmtId="0" fontId="10" fillId="0" borderId="15" xfId="0" applyFont="1" applyFill="1" applyBorder="1" applyAlignment="1" quotePrefix="1">
      <alignment horizontal="right" vertical="center"/>
    </xf>
    <xf numFmtId="0" fontId="12" fillId="0" borderId="15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 wrapText="1"/>
    </xf>
    <xf numFmtId="3" fontId="13" fillId="0" borderId="15" xfId="0" applyNumberFormat="1" applyFont="1" applyFill="1" applyBorder="1" applyAlignment="1">
      <alignment horizontal="right" vertical="center"/>
    </xf>
    <xf numFmtId="3" fontId="11" fillId="0" borderId="15" xfId="0" applyNumberFormat="1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5" xfId="0" applyFont="1" applyFill="1" applyBorder="1" applyAlignment="1">
      <alignment vertical="center"/>
    </xf>
    <xf numFmtId="0" fontId="9" fillId="0" borderId="15" xfId="0" applyNumberFormat="1" applyFont="1" applyFill="1" applyBorder="1" applyAlignment="1">
      <alignment vertical="center"/>
    </xf>
    <xf numFmtId="176" fontId="9" fillId="0" borderId="10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vertical="center" wrapText="1"/>
    </xf>
    <xf numFmtId="176" fontId="9" fillId="0" borderId="15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vertical="center" wrapText="1"/>
    </xf>
    <xf numFmtId="176" fontId="14" fillId="0" borderId="10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 wrapText="1"/>
    </xf>
    <xf numFmtId="177" fontId="9" fillId="0" borderId="15" xfId="0" applyNumberFormat="1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176" fontId="14" fillId="0" borderId="15" xfId="0" applyNumberFormat="1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/>
    </xf>
    <xf numFmtId="175" fontId="10" fillId="0" borderId="17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38" fontId="11" fillId="0" borderId="23" xfId="45" applyNumberFormat="1" applyFont="1" applyFill="1" applyBorder="1" applyAlignment="1">
      <alignment horizontal="center" vertical="center" wrapText="1"/>
    </xf>
    <xf numFmtId="1" fontId="10" fillId="0" borderId="24" xfId="0" applyNumberFormat="1" applyFont="1" applyFill="1" applyBorder="1" applyAlignment="1">
      <alignment horizontal="center" vertical="center"/>
    </xf>
    <xf numFmtId="38" fontId="13" fillId="0" borderId="25" xfId="45" applyNumberFormat="1" applyFont="1" applyFill="1" applyBorder="1" applyAlignment="1">
      <alignment horizontal="center" vertical="center" wrapText="1"/>
    </xf>
    <xf numFmtId="0" fontId="10" fillId="0" borderId="24" xfId="0" applyFont="1" applyFill="1" applyBorder="1" applyAlignment="1" quotePrefix="1">
      <alignment horizontal="center" vertical="center"/>
    </xf>
    <xf numFmtId="0" fontId="12" fillId="0" borderId="19" xfId="0" applyFont="1" applyFill="1" applyBorder="1" applyAlignment="1">
      <alignment horizontal="left" vertical="center"/>
    </xf>
    <xf numFmtId="175" fontId="9" fillId="0" borderId="15" xfId="0" applyNumberFormat="1" applyFont="1" applyFill="1" applyBorder="1" applyAlignment="1" quotePrefix="1">
      <alignment horizontal="center" vertical="center"/>
    </xf>
    <xf numFmtId="0" fontId="14" fillId="0" borderId="1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61" applyFont="1" applyFill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" fontId="11" fillId="0" borderId="15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 vertical="center"/>
    </xf>
    <xf numFmtId="0" fontId="2" fillId="32" borderId="26" xfId="0" applyFont="1" applyFill="1" applyBorder="1" applyAlignment="1">
      <alignment horizontal="center" vertical="center"/>
    </xf>
    <xf numFmtId="0" fontId="2" fillId="32" borderId="27" xfId="0" applyFont="1" applyFill="1" applyBorder="1" applyAlignment="1">
      <alignment horizontal="center" vertical="center"/>
    </xf>
    <xf numFmtId="0" fontId="2" fillId="32" borderId="28" xfId="0" applyFont="1" applyFill="1" applyBorder="1" applyAlignment="1">
      <alignment horizontal="center" vertical="center"/>
    </xf>
    <xf numFmtId="0" fontId="2" fillId="32" borderId="29" xfId="0" applyFont="1" applyFill="1" applyBorder="1" applyAlignment="1">
      <alignment horizontal="center" vertical="center"/>
    </xf>
    <xf numFmtId="0" fontId="2" fillId="32" borderId="30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wrapText="1"/>
    </xf>
    <xf numFmtId="0" fontId="18" fillId="0" borderId="1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18" fillId="0" borderId="14" xfId="0" applyFont="1" applyBorder="1" applyAlignment="1">
      <alignment horizontal="left"/>
    </xf>
    <xf numFmtId="0" fontId="0" fillId="0" borderId="10" xfId="0" applyBorder="1" applyAlignment="1">
      <alignment/>
    </xf>
    <xf numFmtId="0" fontId="0" fillId="33" borderId="14" xfId="0" applyFill="1" applyBorder="1" applyAlignment="1">
      <alignment horizontal="right"/>
    </xf>
    <xf numFmtId="0" fontId="0" fillId="33" borderId="14" xfId="0" applyFill="1" applyBorder="1" applyAlignment="1">
      <alignment horizontal="center"/>
    </xf>
    <xf numFmtId="0" fontId="0" fillId="33" borderId="14" xfId="0" applyFill="1" applyBorder="1" applyAlignment="1">
      <alignment horizontal="left"/>
    </xf>
    <xf numFmtId="0" fontId="0" fillId="33" borderId="10" xfId="0" applyFill="1" applyBorder="1" applyAlignment="1">
      <alignment horizontal="right"/>
    </xf>
    <xf numFmtId="3" fontId="9" fillId="0" borderId="0" xfId="0" applyNumberFormat="1" applyFont="1" applyFill="1" applyAlignment="1">
      <alignment/>
    </xf>
    <xf numFmtId="3" fontId="13" fillId="0" borderId="10" xfId="0" applyNumberFormat="1" applyFont="1" applyFill="1" applyBorder="1" applyAlignment="1">
      <alignment horizontal="right" vertical="center"/>
    </xf>
    <xf numFmtId="3" fontId="16" fillId="0" borderId="10" xfId="42" applyNumberFormat="1" applyFont="1" applyBorder="1" applyAlignment="1">
      <alignment/>
    </xf>
    <xf numFmtId="3" fontId="1" fillId="0" borderId="10" xfId="42" applyNumberFormat="1" applyFont="1" applyBorder="1" applyAlignment="1">
      <alignment/>
    </xf>
    <xf numFmtId="3" fontId="1" fillId="0" borderId="0" xfId="42" applyNumberFormat="1" applyFont="1" applyAlignment="1">
      <alignment/>
    </xf>
    <xf numFmtId="3" fontId="16" fillId="0" borderId="10" xfId="42" applyNumberFormat="1" applyFont="1" applyBorder="1" applyAlignment="1">
      <alignment horizontal="left"/>
    </xf>
    <xf numFmtId="3" fontId="16" fillId="0" borderId="0" xfId="42" applyNumberFormat="1" applyFont="1" applyAlignment="1">
      <alignment/>
    </xf>
    <xf numFmtId="0" fontId="0" fillId="0" borderId="11" xfId="0" applyFont="1" applyBorder="1" applyAlignment="1">
      <alignment/>
    </xf>
    <xf numFmtId="174" fontId="0" fillId="0" borderId="11" xfId="42" applyNumberFormat="1" applyFont="1" applyBorder="1" applyAlignment="1">
      <alignment/>
    </xf>
    <xf numFmtId="0" fontId="0" fillId="34" borderId="10" xfId="0" applyFill="1" applyBorder="1" applyAlignment="1">
      <alignment horizontal="center"/>
    </xf>
    <xf numFmtId="174" fontId="2" fillId="34" borderId="10" xfId="42" applyNumberFormat="1" applyFont="1" applyFill="1" applyBorder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0" fillId="34" borderId="10" xfId="0" applyFont="1" applyFill="1" applyBorder="1" applyAlignment="1">
      <alignment horizontal="left"/>
    </xf>
    <xf numFmtId="174" fontId="0" fillId="34" borderId="10" xfId="42" applyNumberFormat="1" applyFont="1" applyFill="1" applyBorder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0" fontId="0" fillId="34" borderId="10" xfId="0" applyFont="1" applyFill="1" applyBorder="1" applyAlignment="1">
      <alignment horizontal="center"/>
    </xf>
    <xf numFmtId="174" fontId="2" fillId="0" borderId="12" xfId="42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32" borderId="11" xfId="0" applyFill="1" applyBorder="1" applyAlignment="1">
      <alignment horizontal="center"/>
    </xf>
    <xf numFmtId="0" fontId="0" fillId="32" borderId="11" xfId="0" applyFont="1" applyFill="1" applyBorder="1" applyAlignment="1">
      <alignment horizontal="left"/>
    </xf>
    <xf numFmtId="174" fontId="0" fillId="32" borderId="31" xfId="42" applyNumberFormat="1" applyFont="1" applyFill="1" applyBorder="1" applyAlignment="1">
      <alignment/>
    </xf>
    <xf numFmtId="174" fontId="2" fillId="34" borderId="12" xfId="42" applyNumberFormat="1" applyFont="1" applyFill="1" applyBorder="1" applyAlignment="1">
      <alignment horizontal="center"/>
    </xf>
    <xf numFmtId="174" fontId="26" fillId="0" borderId="0" xfId="42" applyNumberFormat="1" applyFont="1" applyAlignment="1">
      <alignment horizontal="left"/>
    </xf>
    <xf numFmtId="174" fontId="27" fillId="0" borderId="0" xfId="42" applyNumberFormat="1" applyFont="1" applyAlignment="1">
      <alignment horizontal="right"/>
    </xf>
    <xf numFmtId="174" fontId="26" fillId="0" borderId="10" xfId="42" applyNumberFormat="1" applyFont="1" applyBorder="1" applyAlignment="1">
      <alignment horizontal="center"/>
    </xf>
    <xf numFmtId="174" fontId="27" fillId="0" borderId="10" xfId="42" applyNumberFormat="1" applyFont="1" applyFill="1" applyBorder="1" applyAlignment="1">
      <alignment/>
    </xf>
    <xf numFmtId="174" fontId="27" fillId="0" borderId="11" xfId="42" applyNumberFormat="1" applyFont="1" applyFill="1" applyBorder="1" applyAlignment="1">
      <alignment/>
    </xf>
    <xf numFmtId="174" fontId="26" fillId="32" borderId="11" xfId="42" applyNumberFormat="1" applyFont="1" applyFill="1" applyBorder="1" applyAlignment="1">
      <alignment/>
    </xf>
    <xf numFmtId="174" fontId="26" fillId="32" borderId="10" xfId="42" applyNumberFormat="1" applyFont="1" applyFill="1" applyBorder="1" applyAlignment="1">
      <alignment/>
    </xf>
    <xf numFmtId="174" fontId="27" fillId="0" borderId="10" xfId="42" applyNumberFormat="1" applyFont="1" applyFill="1" applyBorder="1" applyAlignment="1">
      <alignment/>
    </xf>
    <xf numFmtId="174" fontId="26" fillId="32" borderId="10" xfId="42" applyNumberFormat="1" applyFont="1" applyFill="1" applyBorder="1" applyAlignment="1">
      <alignment/>
    </xf>
    <xf numFmtId="174" fontId="27" fillId="34" borderId="10" xfId="42" applyNumberFormat="1" applyFont="1" applyFill="1" applyBorder="1" applyAlignment="1">
      <alignment/>
    </xf>
    <xf numFmtId="174" fontId="26" fillId="0" borderId="0" xfId="42" applyNumberFormat="1" applyFont="1" applyFill="1" applyBorder="1" applyAlignment="1">
      <alignment horizontal="center"/>
    </xf>
    <xf numFmtId="174" fontId="27" fillId="0" borderId="0" xfId="42" applyNumberFormat="1" applyFont="1" applyAlignment="1">
      <alignment/>
    </xf>
    <xf numFmtId="174" fontId="27" fillId="0" borderId="10" xfId="42" applyNumberFormat="1" applyFont="1" applyBorder="1" applyAlignment="1">
      <alignment/>
    </xf>
    <xf numFmtId="174" fontId="26" fillId="0" borderId="0" xfId="42" applyNumberFormat="1" applyFont="1" applyFill="1" applyBorder="1" applyAlignment="1">
      <alignment horizontal="right" vertical="center"/>
    </xf>
    <xf numFmtId="174" fontId="27" fillId="33" borderId="10" xfId="42" applyNumberFormat="1" applyFont="1" applyFill="1" applyBorder="1" applyAlignment="1">
      <alignment/>
    </xf>
    <xf numFmtId="174" fontId="27" fillId="0" borderId="10" xfId="42" applyNumberFormat="1" applyFont="1" applyFill="1" applyBorder="1" applyAlignment="1">
      <alignment horizontal="center"/>
    </xf>
    <xf numFmtId="174" fontId="27" fillId="0" borderId="10" xfId="42" applyNumberFormat="1" applyFont="1" applyFill="1" applyBorder="1" applyAlignment="1">
      <alignment horizontal="center"/>
    </xf>
    <xf numFmtId="174" fontId="27" fillId="0" borderId="12" xfId="42" applyNumberFormat="1" applyFont="1" applyBorder="1" applyAlignment="1">
      <alignment horizontal="center"/>
    </xf>
    <xf numFmtId="174" fontId="24" fillId="0" borderId="10" xfId="42" applyNumberFormat="1" applyFont="1" applyBorder="1" applyAlignment="1">
      <alignment horizontal="right" vertical="center"/>
    </xf>
    <xf numFmtId="174" fontId="25" fillId="32" borderId="10" xfId="42" applyNumberFormat="1" applyFont="1" applyFill="1" applyBorder="1" applyAlignment="1">
      <alignment horizontal="right" vertical="center"/>
    </xf>
    <xf numFmtId="174" fontId="24" fillId="0" borderId="10" xfId="42" applyNumberFormat="1" applyFont="1" applyFill="1" applyBorder="1" applyAlignment="1">
      <alignment horizontal="right" vertical="center"/>
    </xf>
    <xf numFmtId="174" fontId="27" fillId="32" borderId="12" xfId="42" applyNumberFormat="1" applyFont="1" applyFill="1" applyBorder="1" applyAlignment="1">
      <alignment/>
    </xf>
    <xf numFmtId="174" fontId="27" fillId="0" borderId="0" xfId="42" applyNumberFormat="1" applyFont="1" applyFill="1" applyBorder="1" applyAlignment="1">
      <alignment horizontal="left"/>
    </xf>
    <xf numFmtId="174" fontId="26" fillId="0" borderId="10" xfId="42" applyNumberFormat="1" applyFont="1" applyFill="1" applyBorder="1" applyAlignment="1">
      <alignment/>
    </xf>
    <xf numFmtId="174" fontId="27" fillId="0" borderId="10" xfId="42" applyNumberFormat="1" applyFont="1" applyBorder="1" applyAlignment="1">
      <alignment horizontal="center"/>
    </xf>
    <xf numFmtId="174" fontId="27" fillId="0" borderId="12" xfId="42" applyNumberFormat="1" applyFont="1" applyFill="1" applyBorder="1" applyAlignment="1">
      <alignment/>
    </xf>
    <xf numFmtId="174" fontId="27" fillId="0" borderId="0" xfId="42" applyNumberFormat="1" applyFont="1" applyAlignment="1">
      <alignment/>
    </xf>
    <xf numFmtId="174" fontId="27" fillId="0" borderId="10" xfId="42" applyNumberFormat="1" applyFont="1" applyBorder="1" applyAlignment="1">
      <alignment/>
    </xf>
    <xf numFmtId="174" fontId="27" fillId="32" borderId="31" xfId="42" applyNumberFormat="1" applyFont="1" applyFill="1" applyBorder="1" applyAlignment="1">
      <alignment/>
    </xf>
    <xf numFmtId="174" fontId="26" fillId="33" borderId="10" xfId="42" applyNumberFormat="1" applyFont="1" applyFill="1" applyBorder="1" applyAlignment="1">
      <alignment horizontal="center"/>
    </xf>
    <xf numFmtId="174" fontId="27" fillId="34" borderId="12" xfId="42" applyNumberFormat="1" applyFont="1" applyFill="1" applyBorder="1" applyAlignment="1">
      <alignment horizontal="center"/>
    </xf>
    <xf numFmtId="174" fontId="26" fillId="34" borderId="12" xfId="42" applyNumberFormat="1" applyFont="1" applyFill="1" applyBorder="1" applyAlignment="1">
      <alignment horizontal="center"/>
    </xf>
    <xf numFmtId="174" fontId="26" fillId="33" borderId="12" xfId="42" applyNumberFormat="1" applyFont="1" applyFill="1" applyBorder="1" applyAlignment="1">
      <alignment horizontal="center"/>
    </xf>
    <xf numFmtId="174" fontId="27" fillId="32" borderId="12" xfId="42" applyNumberFormat="1" applyFont="1" applyFill="1" applyBorder="1" applyAlignment="1">
      <alignment/>
    </xf>
    <xf numFmtId="174" fontId="26" fillId="0" borderId="0" xfId="42" applyNumberFormat="1" applyFont="1" applyAlignment="1">
      <alignment/>
    </xf>
    <xf numFmtId="174" fontId="28" fillId="0" borderId="10" xfId="42" applyNumberFormat="1" applyFont="1" applyFill="1" applyBorder="1" applyAlignment="1">
      <alignment/>
    </xf>
    <xf numFmtId="0" fontId="0" fillId="32" borderId="26" xfId="0" applyFill="1" applyBorder="1" applyAlignment="1">
      <alignment horizontal="center"/>
    </xf>
    <xf numFmtId="0" fontId="0" fillId="32" borderId="27" xfId="0" applyFont="1" applyFill="1" applyBorder="1" applyAlignment="1">
      <alignment horizontal="left"/>
    </xf>
    <xf numFmtId="174" fontId="2" fillId="32" borderId="12" xfId="42" applyNumberFormat="1" applyFont="1" applyFill="1" applyBorder="1" applyAlignment="1">
      <alignment/>
    </xf>
    <xf numFmtId="174" fontId="26" fillId="32" borderId="12" xfId="42" applyNumberFormat="1" applyFont="1" applyFill="1" applyBorder="1" applyAlignment="1">
      <alignment/>
    </xf>
    <xf numFmtId="0" fontId="0" fillId="34" borderId="14" xfId="0" applyFill="1" applyBorder="1" applyAlignment="1">
      <alignment horizontal="right"/>
    </xf>
    <xf numFmtId="0" fontId="0" fillId="34" borderId="27" xfId="0" applyFont="1" applyFill="1" applyBorder="1" applyAlignment="1">
      <alignment horizontal="left"/>
    </xf>
    <xf numFmtId="174" fontId="2" fillId="34" borderId="12" xfId="42" applyNumberFormat="1" applyFont="1" applyFill="1" applyBorder="1" applyAlignment="1">
      <alignment/>
    </xf>
    <xf numFmtId="174" fontId="26" fillId="34" borderId="12" xfId="42" applyNumberFormat="1" applyFont="1" applyFill="1" applyBorder="1" applyAlignment="1">
      <alignment/>
    </xf>
    <xf numFmtId="49" fontId="18" fillId="0" borderId="10" xfId="42" applyNumberFormat="1" applyFont="1" applyBorder="1" applyAlignment="1">
      <alignment horizontal="center"/>
    </xf>
    <xf numFmtId="179" fontId="16" fillId="0" borderId="10" xfId="42" applyNumberFormat="1" applyFont="1" applyBorder="1" applyAlignment="1">
      <alignment/>
    </xf>
    <xf numFmtId="174" fontId="24" fillId="0" borderId="0" xfId="44" applyNumberFormat="1" applyFont="1" applyFill="1" applyAlignment="1">
      <alignment horizontal="left" vertical="center"/>
    </xf>
    <xf numFmtId="174" fontId="25" fillId="0" borderId="10" xfId="44" applyNumberFormat="1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25" fillId="0" borderId="10" xfId="62" applyFont="1" applyFill="1" applyBorder="1" applyAlignment="1">
      <alignment horizontal="left" vertical="center"/>
      <protection/>
    </xf>
    <xf numFmtId="0" fontId="25" fillId="0" borderId="10" xfId="62" applyFont="1" applyFill="1" applyBorder="1">
      <alignment/>
      <protection/>
    </xf>
    <xf numFmtId="3" fontId="12" fillId="0" borderId="10" xfId="62" applyNumberFormat="1" applyFont="1" applyFill="1" applyBorder="1">
      <alignment/>
      <protection/>
    </xf>
    <xf numFmtId="0" fontId="12" fillId="0" borderId="10" xfId="62" applyFont="1" applyFill="1" applyBorder="1">
      <alignment/>
      <protection/>
    </xf>
    <xf numFmtId="38" fontId="12" fillId="0" borderId="10" xfId="62" applyNumberFormat="1" applyFont="1" applyFill="1" applyBorder="1">
      <alignment/>
      <protection/>
    </xf>
    <xf numFmtId="0" fontId="12" fillId="0" borderId="10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1" fillId="0" borderId="10" xfId="62" applyFill="1" applyBorder="1" applyAlignment="1">
      <alignment horizontal="center" vertical="center"/>
      <protection/>
    </xf>
    <xf numFmtId="174" fontId="1" fillId="0" borderId="10" xfId="4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horizontal="left"/>
    </xf>
    <xf numFmtId="3" fontId="27" fillId="0" borderId="13" xfId="0" applyNumberFormat="1" applyFont="1" applyBorder="1" applyAlignment="1">
      <alignment horizontal="center" vertical="center"/>
    </xf>
    <xf numFmtId="0" fontId="0" fillId="34" borderId="10" xfId="0" applyFill="1" applyBorder="1" applyAlignment="1">
      <alignment horizontal="right"/>
    </xf>
    <xf numFmtId="174" fontId="26" fillId="34" borderId="10" xfId="42" applyNumberFormat="1" applyFont="1" applyFill="1" applyBorder="1" applyAlignment="1">
      <alignment/>
    </xf>
    <xf numFmtId="0" fontId="0" fillId="0" borderId="12" xfId="0" applyFont="1" applyBorder="1" applyAlignment="1">
      <alignment horizontal="left"/>
    </xf>
    <xf numFmtId="174" fontId="2" fillId="0" borderId="14" xfId="42" applyNumberFormat="1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174" fontId="27" fillId="0" borderId="11" xfId="42" applyNumberFormat="1" applyFont="1" applyBorder="1" applyAlignment="1">
      <alignment/>
    </xf>
    <xf numFmtId="0" fontId="0" fillId="34" borderId="10" xfId="0" applyFont="1" applyFill="1" applyBorder="1" applyAlignment="1">
      <alignment horizontal="right"/>
    </xf>
    <xf numFmtId="174" fontId="0" fillId="34" borderId="11" xfId="42" applyNumberFormat="1" applyFont="1" applyFill="1" applyBorder="1" applyAlignment="1">
      <alignment/>
    </xf>
    <xf numFmtId="174" fontId="27" fillId="34" borderId="11" xfId="42" applyNumberFormat="1" applyFont="1" applyFill="1" applyBorder="1" applyAlignment="1">
      <alignment/>
    </xf>
    <xf numFmtId="174" fontId="2" fillId="34" borderId="10" xfId="42" applyNumberFormat="1" applyFont="1" applyFill="1" applyBorder="1" applyAlignment="1">
      <alignment/>
    </xf>
    <xf numFmtId="174" fontId="26" fillId="34" borderId="10" xfId="42" applyNumberFormat="1" applyFont="1" applyFill="1" applyBorder="1" applyAlignment="1">
      <alignment/>
    </xf>
    <xf numFmtId="0" fontId="0" fillId="34" borderId="27" xfId="0" applyFont="1" applyFill="1" applyBorder="1" applyAlignment="1">
      <alignment horizontal="left"/>
    </xf>
    <xf numFmtId="0" fontId="0" fillId="34" borderId="14" xfId="0" applyFill="1" applyBorder="1" applyAlignment="1">
      <alignment horizontal="center"/>
    </xf>
    <xf numFmtId="0" fontId="0" fillId="34" borderId="11" xfId="0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174" fontId="25" fillId="34" borderId="10" xfId="42" applyNumberFormat="1" applyFont="1" applyFill="1" applyBorder="1" applyAlignment="1">
      <alignment horizontal="right" vertical="center"/>
    </xf>
    <xf numFmtId="174" fontId="27" fillId="34" borderId="12" xfId="42" applyNumberFormat="1" applyFont="1" applyFill="1" applyBorder="1" applyAlignment="1">
      <alignment/>
    </xf>
    <xf numFmtId="174" fontId="27" fillId="34" borderId="10" xfId="42" applyNumberFormat="1" applyFont="1" applyFill="1" applyBorder="1" applyAlignment="1">
      <alignment/>
    </xf>
    <xf numFmtId="3" fontId="29" fillId="0" borderId="10" xfId="0" applyNumberFormat="1" applyFont="1" applyBorder="1" applyAlignment="1">
      <alignment/>
    </xf>
    <xf numFmtId="0" fontId="80" fillId="0" borderId="0" xfId="0" applyFont="1" applyFill="1" applyBorder="1" applyAlignment="1">
      <alignment horizontal="center"/>
    </xf>
    <xf numFmtId="174" fontId="26" fillId="0" borderId="12" xfId="42" applyNumberFormat="1" applyFont="1" applyBorder="1" applyAlignment="1">
      <alignment horizontal="center"/>
    </xf>
    <xf numFmtId="0" fontId="4" fillId="0" borderId="10" xfId="61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left"/>
    </xf>
    <xf numFmtId="174" fontId="7" fillId="34" borderId="10" xfId="42" applyNumberFormat="1" applyFont="1" applyFill="1" applyBorder="1" applyAlignment="1">
      <alignment horizontal="right" vertical="center"/>
    </xf>
    <xf numFmtId="174" fontId="24" fillId="34" borderId="10" xfId="42" applyNumberFormat="1" applyFont="1" applyFill="1" applyBorder="1" applyAlignment="1">
      <alignment horizontal="right" vertical="center"/>
    </xf>
    <xf numFmtId="0" fontId="0" fillId="33" borderId="10" xfId="0" applyFill="1" applyBorder="1" applyAlignment="1">
      <alignment horizontal="center"/>
    </xf>
    <xf numFmtId="174" fontId="7" fillId="33" borderId="10" xfId="42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174" fontId="25" fillId="33" borderId="10" xfId="42" applyNumberFormat="1" applyFont="1" applyFill="1" applyBorder="1" applyAlignment="1">
      <alignment horizontal="right" vertical="center"/>
    </xf>
    <xf numFmtId="49" fontId="12" fillId="0" borderId="13" xfId="45" applyNumberFormat="1" applyFont="1" applyFill="1" applyBorder="1" applyAlignment="1">
      <alignment horizontal="center" vertical="center"/>
    </xf>
    <xf numFmtId="174" fontId="16" fillId="0" borderId="0" xfId="42" applyNumberFormat="1" applyFont="1" applyAlignment="1">
      <alignment/>
    </xf>
    <xf numFmtId="0" fontId="0" fillId="33" borderId="10" xfId="0" applyFont="1" applyFill="1" applyBorder="1" applyAlignment="1">
      <alignment horizontal="left"/>
    </xf>
    <xf numFmtId="174" fontId="0" fillId="33" borderId="10" xfId="42" applyNumberFormat="1" applyFont="1" applyFill="1" applyBorder="1" applyAlignment="1">
      <alignment/>
    </xf>
    <xf numFmtId="0" fontId="0" fillId="0" borderId="11" xfId="0" applyFont="1" applyBorder="1" applyAlignment="1">
      <alignment horizontal="left"/>
    </xf>
    <xf numFmtId="0" fontId="2" fillId="32" borderId="14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left"/>
    </xf>
    <xf numFmtId="174" fontId="2" fillId="33" borderId="12" xfId="42" applyNumberFormat="1" applyFont="1" applyFill="1" applyBorder="1" applyAlignment="1">
      <alignment/>
    </xf>
    <xf numFmtId="174" fontId="26" fillId="33" borderId="12" xfId="42" applyNumberFormat="1" applyFont="1" applyFill="1" applyBorder="1" applyAlignment="1">
      <alignment/>
    </xf>
    <xf numFmtId="0" fontId="2" fillId="0" borderId="11" xfId="0" applyFont="1" applyBorder="1" applyAlignment="1">
      <alignment horizontal="center" vertical="center"/>
    </xf>
    <xf numFmtId="174" fontId="26" fillId="33" borderId="10" xfId="42" applyNumberFormat="1" applyFont="1" applyFill="1" applyBorder="1" applyAlignment="1">
      <alignment vertical="center"/>
    </xf>
    <xf numFmtId="174" fontId="27" fillId="33" borderId="10" xfId="42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left"/>
    </xf>
    <xf numFmtId="0" fontId="0" fillId="33" borderId="10" xfId="0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0" fillId="34" borderId="0" xfId="0" applyNumberFormat="1" applyFill="1" applyAlignment="1">
      <alignment/>
    </xf>
    <xf numFmtId="3" fontId="4" fillId="0" borderId="0" xfId="61" applyNumberFormat="1" applyFont="1">
      <alignment/>
      <protection/>
    </xf>
    <xf numFmtId="3" fontId="4" fillId="0" borderId="0" xfId="61" applyNumberFormat="1" applyFont="1" applyFill="1">
      <alignment/>
      <protection/>
    </xf>
    <xf numFmtId="3" fontId="0" fillId="0" borderId="0" xfId="0" applyNumberFormat="1" applyFill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0" fillId="34" borderId="0" xfId="0" applyNumberFormat="1" applyFont="1" applyFill="1" applyAlignment="1">
      <alignment/>
    </xf>
    <xf numFmtId="3" fontId="2" fillId="0" borderId="0" xfId="0" applyNumberFormat="1" applyFont="1" applyAlignment="1">
      <alignment horizontal="center"/>
    </xf>
    <xf numFmtId="3" fontId="0" fillId="0" borderId="0" xfId="42" applyNumberFormat="1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top"/>
    </xf>
    <xf numFmtId="174" fontId="0" fillId="0" borderId="10" xfId="42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/>
    </xf>
    <xf numFmtId="174" fontId="27" fillId="0" borderId="10" xfId="42" applyNumberFormat="1" applyFont="1" applyFill="1" applyBorder="1" applyAlignment="1">
      <alignment horizontal="right" vertical="center"/>
    </xf>
    <xf numFmtId="3" fontId="0" fillId="0" borderId="0" xfId="0" applyNumberFormat="1" applyFont="1" applyAlignment="1">
      <alignment/>
    </xf>
    <xf numFmtId="0" fontId="0" fillId="33" borderId="10" xfId="0" applyFill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vertical="top"/>
    </xf>
    <xf numFmtId="174" fontId="0" fillId="0" borderId="12" xfId="42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/>
    </xf>
    <xf numFmtId="174" fontId="27" fillId="0" borderId="12" xfId="42" applyNumberFormat="1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left"/>
    </xf>
    <xf numFmtId="174" fontId="2" fillId="33" borderId="10" xfId="42" applyNumberFormat="1" applyFont="1" applyFill="1" applyBorder="1" applyAlignment="1">
      <alignment/>
    </xf>
    <xf numFmtId="174" fontId="26" fillId="33" borderId="10" xfId="42" applyNumberFormat="1" applyFont="1" applyFill="1" applyBorder="1" applyAlignment="1">
      <alignment/>
    </xf>
    <xf numFmtId="174" fontId="26" fillId="33" borderId="10" xfId="42" applyNumberFormat="1" applyFont="1" applyFill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174" fontId="0" fillId="0" borderId="14" xfId="42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174" fontId="0" fillId="0" borderId="0" xfId="42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0" fontId="12" fillId="0" borderId="10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/>
    </xf>
    <xf numFmtId="174" fontId="2" fillId="33" borderId="14" xfId="42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33" borderId="14" xfId="0" applyFont="1" applyFill="1" applyBorder="1" applyAlignment="1">
      <alignment horizontal="left"/>
    </xf>
    <xf numFmtId="0" fontId="2" fillId="0" borderId="12" xfId="0" applyFont="1" applyBorder="1" applyAlignment="1">
      <alignment horizontal="left"/>
    </xf>
    <xf numFmtId="174" fontId="2" fillId="33" borderId="10" xfId="42" applyNumberFormat="1" applyFont="1" applyFill="1" applyBorder="1" applyAlignment="1">
      <alignment horizontal="center"/>
    </xf>
    <xf numFmtId="174" fontId="2" fillId="0" borderId="0" xfId="42" applyNumberFormat="1" applyFont="1" applyBorder="1" applyAlignment="1">
      <alignment horizontal="center"/>
    </xf>
    <xf numFmtId="174" fontId="26" fillId="33" borderId="10" xfId="42" applyNumberFormat="1" applyFont="1" applyFill="1" applyBorder="1" applyAlignment="1">
      <alignment horizontal="right" vertical="center"/>
    </xf>
    <xf numFmtId="0" fontId="30" fillId="0" borderId="10" xfId="0" applyFont="1" applyBorder="1" applyAlignment="1">
      <alignment horizontal="center"/>
    </xf>
    <xf numFmtId="174" fontId="30" fillId="0" borderId="10" xfId="42" applyNumberFormat="1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0" fillId="34" borderId="14" xfId="0" applyFill="1" applyBorder="1" applyAlignment="1">
      <alignment horizontal="left"/>
    </xf>
    <xf numFmtId="0" fontId="0" fillId="34" borderId="14" xfId="0" applyFont="1" applyFill="1" applyBorder="1" applyAlignment="1">
      <alignment horizontal="left"/>
    </xf>
    <xf numFmtId="0" fontId="2" fillId="34" borderId="14" xfId="0" applyFont="1" applyFill="1" applyBorder="1" applyAlignment="1">
      <alignment horizontal="left"/>
    </xf>
    <xf numFmtId="3" fontId="30" fillId="0" borderId="10" xfId="0" applyNumberFormat="1" applyFont="1" applyBorder="1" applyAlignment="1">
      <alignment horizontal="center" vertical="center"/>
    </xf>
    <xf numFmtId="3" fontId="32" fillId="34" borderId="10" xfId="0" applyNumberFormat="1" applyFont="1" applyFill="1" applyBorder="1" applyAlignment="1">
      <alignment horizontal="right"/>
    </xf>
    <xf numFmtId="3" fontId="32" fillId="0" borderId="10" xfId="0" applyNumberFormat="1" applyFont="1" applyBorder="1" applyAlignment="1">
      <alignment horizontal="right"/>
    </xf>
    <xf numFmtId="3" fontId="30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 vertical="center"/>
    </xf>
    <xf numFmtId="174" fontId="26" fillId="34" borderId="12" xfId="42" applyNumberFormat="1" applyFont="1" applyFill="1" applyBorder="1" applyAlignment="1">
      <alignment horizontal="right" vertical="center"/>
    </xf>
    <xf numFmtId="174" fontId="26" fillId="34" borderId="10" xfId="42" applyNumberFormat="1" applyFont="1" applyFill="1" applyBorder="1" applyAlignment="1">
      <alignment horizontal="center"/>
    </xf>
    <xf numFmtId="0" fontId="2" fillId="34" borderId="14" xfId="0" applyFont="1" applyFill="1" applyBorder="1" applyAlignment="1">
      <alignment horizontal="left"/>
    </xf>
    <xf numFmtId="174" fontId="2" fillId="34" borderId="14" xfId="42" applyNumberFormat="1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2" fillId="32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2" fillId="32" borderId="10" xfId="0" applyFont="1" applyFill="1" applyBorder="1" applyAlignment="1">
      <alignment vertical="center"/>
    </xf>
    <xf numFmtId="3" fontId="30" fillId="33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174" fontId="26" fillId="33" borderId="12" xfId="42" applyNumberFormat="1" applyFont="1" applyFill="1" applyBorder="1" applyAlignment="1">
      <alignment/>
    </xf>
    <xf numFmtId="0" fontId="2" fillId="33" borderId="10" xfId="0" applyFont="1" applyFill="1" applyBorder="1" applyAlignment="1">
      <alignment vertical="center"/>
    </xf>
    <xf numFmtId="3" fontId="32" fillId="0" borderId="0" xfId="0" applyNumberFormat="1" applyFont="1" applyBorder="1" applyAlignment="1">
      <alignment horizontal="right"/>
    </xf>
    <xf numFmtId="3" fontId="30" fillId="0" borderId="10" xfId="0" applyNumberFormat="1" applyFont="1" applyBorder="1" applyAlignment="1">
      <alignment horizontal="right" vertical="center"/>
    </xf>
    <xf numFmtId="3" fontId="30" fillId="0" borderId="10" xfId="0" applyNumberFormat="1" applyFont="1" applyBorder="1" applyAlignment="1">
      <alignment horizontal="right"/>
    </xf>
    <xf numFmtId="3" fontId="32" fillId="33" borderId="10" xfId="0" applyNumberFormat="1" applyFont="1" applyFill="1" applyBorder="1" applyAlignment="1">
      <alignment horizontal="right"/>
    </xf>
    <xf numFmtId="3" fontId="32" fillId="0" borderId="0" xfId="0" applyNumberFormat="1" applyFont="1" applyAlignment="1">
      <alignment horizontal="right"/>
    </xf>
    <xf numFmtId="3" fontId="33" fillId="0" borderId="10" xfId="61" applyNumberFormat="1" applyFont="1" applyBorder="1" applyAlignment="1">
      <alignment horizontal="right"/>
      <protection/>
    </xf>
    <xf numFmtId="3" fontId="31" fillId="33" borderId="10" xfId="61" applyNumberFormat="1" applyFont="1" applyFill="1" applyBorder="1" applyAlignment="1">
      <alignment horizontal="right"/>
      <protection/>
    </xf>
    <xf numFmtId="3" fontId="34" fillId="0" borderId="10" xfId="61" applyNumberFormat="1" applyFont="1" applyBorder="1" applyAlignment="1">
      <alignment horizontal="right"/>
      <protection/>
    </xf>
    <xf numFmtId="3" fontId="33" fillId="0" borderId="10" xfId="61" applyNumberFormat="1" applyFont="1" applyFill="1" applyBorder="1" applyAlignment="1">
      <alignment horizontal="right"/>
      <protection/>
    </xf>
    <xf numFmtId="3" fontId="31" fillId="34" borderId="10" xfId="61" applyNumberFormat="1" applyFont="1" applyFill="1" applyBorder="1" applyAlignment="1">
      <alignment horizontal="right"/>
      <protection/>
    </xf>
    <xf numFmtId="3" fontId="33" fillId="33" borderId="10" xfId="61" applyNumberFormat="1" applyFont="1" applyFill="1" applyBorder="1" applyAlignment="1">
      <alignment horizontal="right"/>
      <protection/>
    </xf>
    <xf numFmtId="3" fontId="30" fillId="34" borderId="10" xfId="0" applyNumberFormat="1" applyFont="1" applyFill="1" applyBorder="1" applyAlignment="1">
      <alignment horizontal="right"/>
    </xf>
    <xf numFmtId="3" fontId="30" fillId="33" borderId="13" xfId="0" applyNumberFormat="1" applyFont="1" applyFill="1" applyBorder="1" applyAlignment="1">
      <alignment horizontal="right"/>
    </xf>
    <xf numFmtId="3" fontId="32" fillId="34" borderId="12" xfId="0" applyNumberFormat="1" applyFont="1" applyFill="1" applyBorder="1" applyAlignment="1">
      <alignment horizontal="right"/>
    </xf>
    <xf numFmtId="3" fontId="32" fillId="0" borderId="0" xfId="0" applyNumberFormat="1" applyFont="1" applyFill="1" applyAlignment="1">
      <alignment horizontal="right"/>
    </xf>
    <xf numFmtId="3" fontId="32" fillId="0" borderId="10" xfId="0" applyNumberFormat="1" applyFont="1" applyBorder="1" applyAlignment="1">
      <alignment horizontal="right"/>
    </xf>
    <xf numFmtId="3" fontId="32" fillId="0" borderId="0" xfId="0" applyNumberFormat="1" applyFont="1" applyAlignment="1">
      <alignment horizontal="right"/>
    </xf>
    <xf numFmtId="3" fontId="32" fillId="0" borderId="10" xfId="0" applyNumberFormat="1" applyFont="1" applyFill="1" applyBorder="1" applyAlignment="1">
      <alignment horizontal="right"/>
    </xf>
    <xf numFmtId="3" fontId="30" fillId="0" borderId="10" xfId="0" applyNumberFormat="1" applyFont="1" applyFill="1" applyBorder="1" applyAlignment="1">
      <alignment horizontal="right"/>
    </xf>
    <xf numFmtId="3" fontId="32" fillId="0" borderId="10" xfId="0" applyNumberFormat="1" applyFont="1" applyFill="1" applyBorder="1" applyAlignment="1">
      <alignment horizontal="right"/>
    </xf>
    <xf numFmtId="3" fontId="32" fillId="0" borderId="0" xfId="0" applyNumberFormat="1" applyFont="1" applyBorder="1" applyAlignment="1">
      <alignment horizontal="right"/>
    </xf>
    <xf numFmtId="3" fontId="32" fillId="33" borderId="10" xfId="0" applyNumberFormat="1" applyFont="1" applyFill="1" applyBorder="1" applyAlignment="1">
      <alignment horizontal="right"/>
    </xf>
    <xf numFmtId="3" fontId="32" fillId="0" borderId="0" xfId="0" applyNumberFormat="1" applyFont="1" applyFill="1" applyAlignment="1">
      <alignment horizontal="right"/>
    </xf>
    <xf numFmtId="3" fontId="32" fillId="0" borderId="10" xfId="0" applyNumberFormat="1" applyFont="1" applyBorder="1" applyAlignment="1">
      <alignment horizontal="right" vertical="center"/>
    </xf>
    <xf numFmtId="0" fontId="0" fillId="33" borderId="10" xfId="0" applyFont="1" applyFill="1" applyBorder="1" applyAlignment="1">
      <alignment horizontal="center"/>
    </xf>
    <xf numFmtId="174" fontId="0" fillId="33" borderId="0" xfId="42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174" fontId="27" fillId="33" borderId="10" xfId="42" applyNumberFormat="1" applyFont="1" applyFill="1" applyBorder="1" applyAlignment="1">
      <alignment horizontal="center"/>
    </xf>
    <xf numFmtId="174" fontId="0" fillId="34" borderId="12" xfId="42" applyNumberFormat="1" applyFont="1" applyFill="1" applyBorder="1" applyAlignment="1">
      <alignment/>
    </xf>
    <xf numFmtId="174" fontId="26" fillId="0" borderId="10" xfId="42" applyNumberFormat="1" applyFont="1" applyBorder="1" applyAlignment="1">
      <alignment horizontal="center"/>
    </xf>
    <xf numFmtId="174" fontId="2" fillId="33" borderId="0" xfId="42" applyNumberFormat="1" applyFont="1" applyFill="1" applyBorder="1" applyAlignment="1">
      <alignment horizontal="center"/>
    </xf>
    <xf numFmtId="174" fontId="27" fillId="33" borderId="10" xfId="42" applyNumberFormat="1" applyFont="1" applyFill="1" applyBorder="1" applyAlignment="1">
      <alignment horizontal="center" vertical="center"/>
    </xf>
    <xf numFmtId="174" fontId="27" fillId="32" borderId="12" xfId="42" applyNumberFormat="1" applyFont="1" applyFill="1" applyBorder="1" applyAlignment="1">
      <alignment horizontal="right" vertical="center"/>
    </xf>
    <xf numFmtId="3" fontId="32" fillId="0" borderId="11" xfId="0" applyNumberFormat="1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38" fontId="10" fillId="0" borderId="25" xfId="45" applyNumberFormat="1" applyFont="1" applyFill="1" applyBorder="1" applyAlignment="1">
      <alignment horizontal="right" vertical="center"/>
    </xf>
    <xf numFmtId="38" fontId="12" fillId="0" borderId="25" xfId="45" applyNumberFormat="1" applyFont="1" applyFill="1" applyBorder="1" applyAlignment="1">
      <alignment horizontal="right" vertical="center"/>
    </xf>
    <xf numFmtId="38" fontId="12" fillId="0" borderId="25" xfId="45" applyNumberFormat="1" applyFont="1" applyFill="1" applyBorder="1" applyAlignment="1">
      <alignment horizontal="right" vertical="center"/>
    </xf>
    <xf numFmtId="38" fontId="12" fillId="0" borderId="32" xfId="45" applyNumberFormat="1" applyFont="1" applyFill="1" applyBorder="1" applyAlignment="1">
      <alignment horizontal="right" vertical="center"/>
    </xf>
    <xf numFmtId="0" fontId="10" fillId="0" borderId="21" xfId="0" applyFont="1" applyFill="1" applyBorder="1" applyAlignment="1" quotePrefix="1">
      <alignment horizontal="center" vertical="center"/>
    </xf>
    <xf numFmtId="38" fontId="12" fillId="0" borderId="33" xfId="45" applyNumberFormat="1" applyFont="1" applyFill="1" applyBorder="1" applyAlignment="1">
      <alignment horizontal="right" vertical="center"/>
    </xf>
    <xf numFmtId="38" fontId="10" fillId="0" borderId="0" xfId="45" applyNumberFormat="1" applyFont="1" applyFill="1" applyBorder="1" applyAlignment="1">
      <alignment horizontal="right"/>
    </xf>
    <xf numFmtId="38" fontId="12" fillId="0" borderId="0" xfId="45" applyNumberFormat="1" applyFont="1" applyFill="1" applyBorder="1" applyAlignment="1">
      <alignment horizontal="right" vertical="center"/>
    </xf>
    <xf numFmtId="38" fontId="12" fillId="0" borderId="0" xfId="45" applyNumberFormat="1" applyFont="1" applyFill="1" applyBorder="1" applyAlignment="1">
      <alignment vertical="center"/>
    </xf>
    <xf numFmtId="174" fontId="10" fillId="0" borderId="17" xfId="44" applyNumberFormat="1" applyFont="1" applyFill="1" applyBorder="1" applyAlignment="1">
      <alignment horizontal="right"/>
    </xf>
    <xf numFmtId="174" fontId="24" fillId="0" borderId="16" xfId="44" applyNumberFormat="1" applyFont="1" applyFill="1" applyBorder="1" applyAlignment="1">
      <alignment horizontal="center"/>
    </xf>
    <xf numFmtId="174" fontId="24" fillId="0" borderId="16" xfId="44" applyNumberFormat="1" applyFont="1" applyFill="1" applyBorder="1" applyAlignment="1">
      <alignment/>
    </xf>
    <xf numFmtId="174" fontId="24" fillId="0" borderId="16" xfId="44" applyNumberFormat="1" applyFont="1" applyFill="1" applyBorder="1" applyAlignment="1">
      <alignment horizontal="left" vertical="center"/>
    </xf>
    <xf numFmtId="174" fontId="24" fillId="0" borderId="23" xfId="44" applyNumberFormat="1" applyFont="1" applyFill="1" applyBorder="1" applyAlignment="1">
      <alignment horizontal="center"/>
    </xf>
    <xf numFmtId="174" fontId="10" fillId="0" borderId="18" xfId="44" applyNumberFormat="1" applyFont="1" applyFill="1" applyBorder="1" applyAlignment="1">
      <alignment horizontal="right"/>
    </xf>
    <xf numFmtId="174" fontId="25" fillId="0" borderId="10" xfId="44" applyNumberFormat="1" applyFont="1" applyFill="1" applyBorder="1" applyAlignment="1">
      <alignment horizontal="center" vertical="center"/>
    </xf>
    <xf numFmtId="174" fontId="25" fillId="0" borderId="25" xfId="44" applyNumberFormat="1" applyFont="1" applyFill="1" applyBorder="1" applyAlignment="1">
      <alignment horizontal="center"/>
    </xf>
    <xf numFmtId="38" fontId="10" fillId="0" borderId="18" xfId="42" applyNumberFormat="1" applyFont="1" applyFill="1" applyBorder="1" applyAlignment="1">
      <alignment horizontal="right" vertical="center"/>
    </xf>
    <xf numFmtId="38" fontId="10" fillId="0" borderId="20" xfId="42" applyNumberFormat="1" applyFont="1" applyFill="1" applyBorder="1" applyAlignment="1">
      <alignment horizontal="center" vertical="center"/>
    </xf>
    <xf numFmtId="38" fontId="10" fillId="0" borderId="10" xfId="42" applyNumberFormat="1" applyFont="1" applyFill="1" applyBorder="1" applyAlignment="1">
      <alignment vertical="center"/>
    </xf>
    <xf numFmtId="38" fontId="12" fillId="0" borderId="10" xfId="42" applyNumberFormat="1" applyFont="1" applyFill="1" applyBorder="1" applyAlignment="1">
      <alignment vertical="center"/>
    </xf>
    <xf numFmtId="38" fontId="12" fillId="0" borderId="20" xfId="42" applyNumberFormat="1" applyFont="1" applyFill="1" applyBorder="1" applyAlignment="1">
      <alignment horizontal="center" vertical="center"/>
    </xf>
    <xf numFmtId="38" fontId="12" fillId="0" borderId="20" xfId="42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174" fontId="0" fillId="0" borderId="10" xfId="42" applyNumberFormat="1" applyFont="1" applyFill="1" applyBorder="1" applyAlignment="1">
      <alignment horizontal="center" vertical="center"/>
    </xf>
    <xf numFmtId="174" fontId="0" fillId="0" borderId="10" xfId="42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4" fontId="0" fillId="0" borderId="0" xfId="42" applyNumberFormat="1" applyFont="1" applyFill="1" applyBorder="1" applyAlignment="1">
      <alignment/>
    </xf>
    <xf numFmtId="174" fontId="2" fillId="0" borderId="0" xfId="42" applyNumberFormat="1" applyFont="1" applyFill="1" applyBorder="1" applyAlignment="1">
      <alignment/>
    </xf>
    <xf numFmtId="175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right"/>
    </xf>
    <xf numFmtId="175" fontId="25" fillId="0" borderId="17" xfId="0" applyNumberFormat="1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36" fillId="0" borderId="23" xfId="0" applyFont="1" applyFill="1" applyBorder="1" applyAlignment="1">
      <alignment horizontal="center" vertical="center"/>
    </xf>
    <xf numFmtId="3" fontId="32" fillId="0" borderId="10" xfId="0" applyNumberFormat="1" applyFont="1" applyBorder="1" applyAlignment="1">
      <alignment vertical="center"/>
    </xf>
    <xf numFmtId="0" fontId="2" fillId="33" borderId="10" xfId="0" applyFont="1" applyFill="1" applyBorder="1" applyAlignment="1">
      <alignment horizontal="left"/>
    </xf>
    <xf numFmtId="174" fontId="2" fillId="33" borderId="10" xfId="42" applyNumberFormat="1" applyFont="1" applyFill="1" applyBorder="1" applyAlignment="1">
      <alignment horizontal="center"/>
    </xf>
    <xf numFmtId="174" fontId="2" fillId="32" borderId="14" xfId="42" applyNumberFormat="1" applyFont="1" applyFill="1" applyBorder="1" applyAlignment="1">
      <alignment/>
    </xf>
    <xf numFmtId="174" fontId="41" fillId="34" borderId="10" xfId="42" applyNumberFormat="1" applyFont="1" applyFill="1" applyBorder="1" applyAlignment="1">
      <alignment/>
    </xf>
    <xf numFmtId="174" fontId="2" fillId="33" borderId="14" xfId="42" applyNumberFormat="1" applyFont="1" applyFill="1" applyBorder="1" applyAlignment="1">
      <alignment/>
    </xf>
    <xf numFmtId="3" fontId="32" fillId="0" borderId="10" xfId="0" applyNumberFormat="1" applyFont="1" applyBorder="1" applyAlignment="1">
      <alignment/>
    </xf>
    <xf numFmtId="174" fontId="25" fillId="33" borderId="10" xfId="42" applyNumberFormat="1" applyFont="1" applyFill="1" applyBorder="1" applyAlignment="1">
      <alignment horizontal="right" vertical="center"/>
    </xf>
    <xf numFmtId="174" fontId="27" fillId="33" borderId="11" xfId="42" applyNumberFormat="1" applyFont="1" applyFill="1" applyBorder="1" applyAlignment="1">
      <alignment/>
    </xf>
    <xf numFmtId="0" fontId="2" fillId="33" borderId="10" xfId="0" applyFont="1" applyFill="1" applyBorder="1" applyAlignment="1">
      <alignment horizontal="left"/>
    </xf>
    <xf numFmtId="174" fontId="0" fillId="34" borderId="10" xfId="42" applyNumberFormat="1" applyFont="1" applyFill="1" applyBorder="1" applyAlignment="1">
      <alignment/>
    </xf>
    <xf numFmtId="3" fontId="32" fillId="0" borderId="10" xfId="0" applyNumberFormat="1" applyFont="1" applyFill="1" applyBorder="1" applyAlignment="1">
      <alignment vertical="center"/>
    </xf>
    <xf numFmtId="174" fontId="26" fillId="33" borderId="10" xfId="42" applyNumberFormat="1" applyFont="1" applyFill="1" applyBorder="1" applyAlignment="1">
      <alignment horizontal="right" vertical="center"/>
    </xf>
    <xf numFmtId="174" fontId="2" fillId="33" borderId="10" xfId="42" applyNumberFormat="1" applyFont="1" applyFill="1" applyBorder="1" applyAlignment="1">
      <alignment horizontal="right" vertical="center"/>
    </xf>
    <xf numFmtId="3" fontId="30" fillId="33" borderId="12" xfId="0" applyNumberFormat="1" applyFont="1" applyFill="1" applyBorder="1" applyAlignment="1">
      <alignment horizontal="right"/>
    </xf>
    <xf numFmtId="174" fontId="2" fillId="33" borderId="12" xfId="42" applyNumberFormat="1" applyFont="1" applyFill="1" applyBorder="1" applyAlignment="1">
      <alignment horizontal="right" vertical="center"/>
    </xf>
    <xf numFmtId="174" fontId="7" fillId="33" borderId="10" xfId="42" applyNumberFormat="1" applyFont="1" applyFill="1" applyBorder="1" applyAlignment="1">
      <alignment horizontal="right" vertical="center"/>
    </xf>
    <xf numFmtId="3" fontId="30" fillId="33" borderId="10" xfId="0" applyNumberFormat="1" applyFont="1" applyFill="1" applyBorder="1" applyAlignment="1">
      <alignment horizontal="right" vertical="center"/>
    </xf>
    <xf numFmtId="174" fontId="0" fillId="33" borderId="11" xfId="42" applyNumberFormat="1" applyFont="1" applyFill="1" applyBorder="1" applyAlignment="1">
      <alignment/>
    </xf>
    <xf numFmtId="174" fontId="2" fillId="33" borderId="11" xfId="42" applyNumberFormat="1" applyFont="1" applyFill="1" applyBorder="1" applyAlignment="1">
      <alignment/>
    </xf>
    <xf numFmtId="174" fontId="26" fillId="33" borderId="11" xfId="42" applyNumberFormat="1" applyFont="1" applyFill="1" applyBorder="1" applyAlignment="1">
      <alignment/>
    </xf>
    <xf numFmtId="0" fontId="2" fillId="34" borderId="10" xfId="0" applyFont="1" applyFill="1" applyBorder="1" applyAlignment="1">
      <alignment horizontal="left"/>
    </xf>
    <xf numFmtId="0" fontId="42" fillId="33" borderId="0" xfId="0" applyFont="1" applyFill="1" applyAlignment="1">
      <alignment/>
    </xf>
    <xf numFmtId="3" fontId="30" fillId="34" borderId="12" xfId="0" applyNumberFormat="1" applyFont="1" applyFill="1" applyBorder="1" applyAlignment="1">
      <alignment horizontal="right"/>
    </xf>
    <xf numFmtId="0" fontId="0" fillId="33" borderId="12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42" fillId="33" borderId="10" xfId="0" applyFont="1" applyFill="1" applyBorder="1" applyAlignment="1">
      <alignment/>
    </xf>
    <xf numFmtId="3" fontId="32" fillId="0" borderId="12" xfId="0" applyNumberFormat="1" applyFont="1" applyBorder="1" applyAlignment="1">
      <alignment vertical="center"/>
    </xf>
    <xf numFmtId="3" fontId="32" fillId="0" borderId="11" xfId="0" applyNumberFormat="1" applyFont="1" applyBorder="1" applyAlignment="1">
      <alignment vertical="center"/>
    </xf>
    <xf numFmtId="0" fontId="0" fillId="0" borderId="31" xfId="0" applyFont="1" applyFill="1" applyBorder="1" applyAlignment="1">
      <alignment horizontal="left"/>
    </xf>
    <xf numFmtId="174" fontId="7" fillId="34" borderId="12" xfId="42" applyNumberFormat="1" applyFont="1" applyFill="1" applyBorder="1" applyAlignment="1">
      <alignment horizontal="right" vertical="center"/>
    </xf>
    <xf numFmtId="174" fontId="25" fillId="34" borderId="12" xfId="42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/>
    </xf>
    <xf numFmtId="174" fontId="27" fillId="33" borderId="10" xfId="42" applyNumberFormat="1" applyFont="1" applyFill="1" applyBorder="1" applyAlignment="1">
      <alignment/>
    </xf>
    <xf numFmtId="0" fontId="0" fillId="0" borderId="15" xfId="0" applyBorder="1" applyAlignment="1">
      <alignment horizontal="right"/>
    </xf>
    <xf numFmtId="0" fontId="0" fillId="33" borderId="27" xfId="0" applyFont="1" applyFill="1" applyBorder="1" applyAlignment="1">
      <alignment horizontal="left"/>
    </xf>
    <xf numFmtId="3" fontId="32" fillId="34" borderId="10" xfId="0" applyNumberFormat="1" applyFont="1" applyFill="1" applyBorder="1" applyAlignment="1">
      <alignment horizontal="right" vertical="center"/>
    </xf>
    <xf numFmtId="0" fontId="0" fillId="0" borderId="31" xfId="0" applyFont="1" applyFill="1" applyBorder="1" applyAlignment="1">
      <alignment horizontal="left"/>
    </xf>
    <xf numFmtId="0" fontId="2" fillId="34" borderId="27" xfId="0" applyFont="1" applyFill="1" applyBorder="1" applyAlignment="1">
      <alignment horizontal="left"/>
    </xf>
    <xf numFmtId="174" fontId="0" fillId="34" borderId="0" xfId="42" applyNumberFormat="1" applyFont="1" applyFill="1" applyBorder="1" applyAlignment="1">
      <alignment horizontal="center"/>
    </xf>
    <xf numFmtId="174" fontId="27" fillId="34" borderId="10" xfId="42" applyNumberFormat="1" applyFont="1" applyFill="1" applyBorder="1" applyAlignment="1">
      <alignment horizontal="center" vertical="center"/>
    </xf>
    <xf numFmtId="3" fontId="32" fillId="0" borderId="31" xfId="0" applyNumberFormat="1" applyFont="1" applyBorder="1" applyAlignment="1">
      <alignment horizontal="right" vertical="center"/>
    </xf>
    <xf numFmtId="3" fontId="33" fillId="0" borderId="11" xfId="61" applyNumberFormat="1" applyFont="1" applyBorder="1" applyAlignment="1">
      <alignment vertical="center"/>
      <protection/>
    </xf>
    <xf numFmtId="3" fontId="33" fillId="0" borderId="10" xfId="61" applyNumberFormat="1" applyFont="1" applyBorder="1" applyAlignment="1">
      <alignment vertical="center"/>
      <protection/>
    </xf>
    <xf numFmtId="3" fontId="30" fillId="33" borderId="10" xfId="0" applyNumberFormat="1" applyFont="1" applyFill="1" applyBorder="1" applyAlignment="1">
      <alignment horizontal="center" vertical="center"/>
    </xf>
    <xf numFmtId="3" fontId="30" fillId="33" borderId="12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0" fillId="34" borderId="0" xfId="0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vertical="center"/>
    </xf>
    <xf numFmtId="174" fontId="26" fillId="34" borderId="0" xfId="42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horizontal="left" vertical="center" wrapText="1"/>
    </xf>
    <xf numFmtId="174" fontId="27" fillId="0" borderId="12" xfId="42" applyNumberFormat="1" applyFont="1" applyBorder="1" applyAlignment="1">
      <alignment/>
    </xf>
    <xf numFmtId="174" fontId="0" fillId="33" borderId="12" xfId="42" applyNumberFormat="1" applyFont="1" applyFill="1" applyBorder="1" applyAlignment="1">
      <alignment/>
    </xf>
    <xf numFmtId="174" fontId="27" fillId="33" borderId="12" xfId="42" applyNumberFormat="1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174" fontId="0" fillId="0" borderId="31" xfId="42" applyNumberFormat="1" applyFont="1" applyBorder="1" applyAlignment="1">
      <alignment/>
    </xf>
    <xf numFmtId="0" fontId="0" fillId="0" borderId="0" xfId="0" applyBorder="1" applyAlignment="1">
      <alignment/>
    </xf>
    <xf numFmtId="174" fontId="27" fillId="0" borderId="10" xfId="42" applyNumberFormat="1" applyFont="1" applyFill="1" applyBorder="1" applyAlignment="1">
      <alignment vertical="center"/>
    </xf>
    <xf numFmtId="38" fontId="10" fillId="0" borderId="12" xfId="42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24" fillId="0" borderId="15" xfId="0" applyFont="1" applyBorder="1" applyAlignment="1">
      <alignment vertical="center"/>
    </xf>
    <xf numFmtId="0" fontId="24" fillId="0" borderId="34" xfId="0" applyFont="1" applyBorder="1" applyAlignment="1">
      <alignment horizontal="right" vertical="center"/>
    </xf>
    <xf numFmtId="0" fontId="24" fillId="0" borderId="15" xfId="0" applyFont="1" applyBorder="1" applyAlignment="1">
      <alignment horizontal="center" vertical="center"/>
    </xf>
    <xf numFmtId="3" fontId="37" fillId="0" borderId="10" xfId="0" applyNumberFormat="1" applyFont="1" applyBorder="1" applyAlignment="1">
      <alignment horizontal="right" vertical="center"/>
    </xf>
    <xf numFmtId="3" fontId="38" fillId="0" borderId="10" xfId="0" applyNumberFormat="1" applyFont="1" applyBorder="1" applyAlignment="1">
      <alignment horizontal="right" vertical="center"/>
    </xf>
    <xf numFmtId="3" fontId="24" fillId="0" borderId="10" xfId="0" applyNumberFormat="1" applyFont="1" applyBorder="1" applyAlignment="1">
      <alignment horizontal="right"/>
    </xf>
    <xf numFmtId="176" fontId="24" fillId="0" borderId="10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vertical="center" wrapText="1"/>
    </xf>
    <xf numFmtId="0" fontId="24" fillId="0" borderId="34" xfId="0" applyFont="1" applyBorder="1" applyAlignment="1">
      <alignment horizontal="right" vertical="center" wrapText="1"/>
    </xf>
    <xf numFmtId="0" fontId="24" fillId="0" borderId="15" xfId="0" applyFont="1" applyBorder="1" applyAlignment="1">
      <alignment horizontal="left" vertical="center" wrapText="1"/>
    </xf>
    <xf numFmtId="0" fontId="25" fillId="0" borderId="15" xfId="0" applyFont="1" applyBorder="1" applyAlignment="1">
      <alignment vertical="center" wrapText="1"/>
    </xf>
    <xf numFmtId="176" fontId="25" fillId="0" borderId="10" xfId="0" applyNumberFormat="1" applyFont="1" applyBorder="1" applyAlignment="1">
      <alignment horizontal="center" vertical="center"/>
    </xf>
    <xf numFmtId="3" fontId="38" fillId="0" borderId="15" xfId="0" applyNumberFormat="1" applyFont="1" applyBorder="1" applyAlignment="1">
      <alignment horizontal="right" vertical="center"/>
    </xf>
    <xf numFmtId="0" fontId="25" fillId="0" borderId="15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right" vertical="center" wrapText="1"/>
    </xf>
    <xf numFmtId="3" fontId="24" fillId="0" borderId="10" xfId="0" applyNumberFormat="1" applyFont="1" applyBorder="1" applyAlignment="1">
      <alignment/>
    </xf>
    <xf numFmtId="0" fontId="22" fillId="0" borderId="15" xfId="0" applyFont="1" applyBorder="1" applyAlignment="1">
      <alignment horizontal="right" vertical="center" wrapText="1"/>
    </xf>
    <xf numFmtId="3" fontId="38" fillId="0" borderId="10" xfId="0" applyNumberFormat="1" applyFont="1" applyBorder="1" applyAlignment="1">
      <alignment vertical="center"/>
    </xf>
    <xf numFmtId="0" fontId="24" fillId="0" borderId="13" xfId="0" applyFont="1" applyBorder="1" applyAlignment="1">
      <alignment vertical="center" wrapText="1"/>
    </xf>
    <xf numFmtId="3" fontId="37" fillId="0" borderId="10" xfId="0" applyNumberFormat="1" applyFont="1" applyBorder="1" applyAlignment="1">
      <alignment horizontal="right"/>
    </xf>
    <xf numFmtId="3" fontId="38" fillId="0" borderId="10" xfId="0" applyNumberFormat="1" applyFont="1" applyBorder="1" applyAlignment="1">
      <alignment horizontal="right"/>
    </xf>
    <xf numFmtId="0" fontId="24" fillId="0" borderId="34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wrapText="1"/>
    </xf>
    <xf numFmtId="0" fontId="24" fillId="0" borderId="34" xfId="0" applyFont="1" applyBorder="1" applyAlignment="1">
      <alignment horizontal="left" wrapText="1"/>
    </xf>
    <xf numFmtId="176" fontId="25" fillId="0" borderId="15" xfId="0" applyNumberFormat="1" applyFont="1" applyBorder="1" applyAlignment="1">
      <alignment horizontal="center" vertical="center"/>
    </xf>
    <xf numFmtId="38" fontId="12" fillId="0" borderId="13" xfId="45" applyNumberFormat="1" applyFont="1" applyFill="1" applyBorder="1" applyAlignment="1">
      <alignment horizontal="right" vertical="center"/>
    </xf>
    <xf numFmtId="0" fontId="12" fillId="0" borderId="15" xfId="0" applyFont="1" applyFill="1" applyBorder="1" applyAlignment="1" quotePrefix="1">
      <alignment horizontal="center" vertical="center"/>
    </xf>
    <xf numFmtId="0" fontId="12" fillId="0" borderId="13" xfId="0" applyFont="1" applyFill="1" applyBorder="1" applyAlignment="1" quotePrefix="1">
      <alignment horizontal="center" vertical="center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wrapText="1"/>
    </xf>
    <xf numFmtId="0" fontId="24" fillId="0" borderId="10" xfId="62" applyFont="1" applyBorder="1">
      <alignment/>
      <protection/>
    </xf>
    <xf numFmtId="0" fontId="10" fillId="0" borderId="10" xfId="62" applyFont="1" applyBorder="1" applyAlignment="1">
      <alignment horizontal="left" vertical="center"/>
      <protection/>
    </xf>
    <xf numFmtId="3" fontId="12" fillId="0" borderId="10" xfId="62" applyNumberFormat="1" applyFont="1" applyBorder="1" applyAlignment="1">
      <alignment horizontal="center"/>
      <protection/>
    </xf>
    <xf numFmtId="0" fontId="12" fillId="0" borderId="20" xfId="0" applyFont="1" applyBorder="1" applyAlignment="1">
      <alignment horizontal="center" wrapText="1"/>
    </xf>
    <xf numFmtId="1" fontId="24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174" fontId="22" fillId="0" borderId="10" xfId="43" applyNumberFormat="1" applyFont="1" applyBorder="1" applyAlignment="1">
      <alignment vertical="center"/>
    </xf>
    <xf numFmtId="174" fontId="23" fillId="32" borderId="10" xfId="43" applyNumberFormat="1" applyFont="1" applyFill="1" applyBorder="1" applyAlignment="1">
      <alignment vertical="center"/>
    </xf>
    <xf numFmtId="174" fontId="22" fillId="0" borderId="10" xfId="43" applyNumberFormat="1" applyFont="1" applyFill="1" applyBorder="1" applyAlignment="1">
      <alignment vertical="center"/>
    </xf>
    <xf numFmtId="174" fontId="22" fillId="34" borderId="12" xfId="43" applyNumberFormat="1" applyFont="1" applyFill="1" applyBorder="1" applyAlignment="1">
      <alignment vertical="center"/>
    </xf>
    <xf numFmtId="0" fontId="2" fillId="32" borderId="13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0" fontId="2" fillId="33" borderId="0" xfId="0" applyFont="1" applyFill="1" applyAlignment="1">
      <alignment/>
    </xf>
    <xf numFmtId="0" fontId="0" fillId="0" borderId="10" xfId="0" applyFont="1" applyFill="1" applyBorder="1" applyAlignment="1">
      <alignment horizontal="left" indent="2"/>
    </xf>
    <xf numFmtId="0" fontId="0" fillId="0" borderId="0" xfId="0" applyFont="1" applyAlignment="1">
      <alignment horizontal="left"/>
    </xf>
    <xf numFmtId="0" fontId="22" fillId="0" borderId="10" xfId="0" applyFont="1" applyBorder="1" applyAlignment="1">
      <alignment vertical="center"/>
    </xf>
    <xf numFmtId="174" fontId="23" fillId="33" borderId="10" xfId="43" applyNumberFormat="1" applyFont="1" applyFill="1" applyBorder="1" applyAlignment="1">
      <alignment vertical="center"/>
    </xf>
    <xf numFmtId="174" fontId="22" fillId="34" borderId="10" xfId="43" applyNumberFormat="1" applyFont="1" applyFill="1" applyBorder="1" applyAlignment="1">
      <alignment vertical="center"/>
    </xf>
    <xf numFmtId="0" fontId="0" fillId="0" borderId="10" xfId="0" applyFont="1" applyBorder="1" applyAlignment="1">
      <alignment/>
    </xf>
    <xf numFmtId="174" fontId="13" fillId="0" borderId="15" xfId="44" applyNumberFormat="1" applyFont="1" applyFill="1" applyBorder="1" applyAlignment="1">
      <alignment horizontal="center"/>
    </xf>
    <xf numFmtId="174" fontId="13" fillId="0" borderId="34" xfId="44" applyNumberFormat="1" applyFont="1" applyFill="1" applyBorder="1" applyAlignment="1">
      <alignment horizontal="center"/>
    </xf>
    <xf numFmtId="174" fontId="13" fillId="0" borderId="18" xfId="44" applyNumberFormat="1" applyFont="1" applyFill="1" applyBorder="1" applyAlignment="1">
      <alignment horizontal="center"/>
    </xf>
    <xf numFmtId="174" fontId="13" fillId="0" borderId="10" xfId="44" applyNumberFormat="1" applyFont="1" applyFill="1" applyBorder="1" applyAlignment="1">
      <alignment horizontal="center"/>
    </xf>
    <xf numFmtId="174" fontId="13" fillId="0" borderId="35" xfId="44" applyNumberFormat="1" applyFont="1" applyFill="1" applyBorder="1" applyAlignment="1">
      <alignment horizontal="center" vertical="center" wrapText="1"/>
    </xf>
    <xf numFmtId="174" fontId="13" fillId="0" borderId="36" xfId="44" applyNumberFormat="1" applyFont="1" applyFill="1" applyBorder="1" applyAlignment="1">
      <alignment horizontal="center" vertical="center"/>
    </xf>
    <xf numFmtId="174" fontId="13" fillId="0" borderId="37" xfId="44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right" vertical="center" wrapText="1"/>
    </xf>
    <xf numFmtId="0" fontId="10" fillId="0" borderId="34" xfId="0" applyFont="1" applyFill="1" applyBorder="1" applyAlignment="1">
      <alignment horizontal="righ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34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right"/>
    </xf>
    <xf numFmtId="0" fontId="10" fillId="0" borderId="38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34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3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/>
    </xf>
    <xf numFmtId="175" fontId="14" fillId="0" borderId="14" xfId="0" applyNumberFormat="1" applyFont="1" applyFill="1" applyBorder="1" applyAlignment="1">
      <alignment horizontal="center" vertical="center" wrapText="1"/>
    </xf>
    <xf numFmtId="175" fontId="14" fillId="0" borderId="41" xfId="0" applyNumberFormat="1" applyFont="1" applyFill="1" applyBorder="1" applyAlignment="1">
      <alignment horizontal="center" vertical="center" wrapText="1"/>
    </xf>
    <xf numFmtId="175" fontId="14" fillId="0" borderId="28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/>
    </xf>
    <xf numFmtId="175" fontId="13" fillId="0" borderId="0" xfId="0" applyNumberFormat="1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/>
    </xf>
    <xf numFmtId="0" fontId="2" fillId="32" borderId="34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174" fontId="26" fillId="33" borderId="12" xfId="42" applyNumberFormat="1" applyFont="1" applyFill="1" applyBorder="1" applyAlignment="1">
      <alignment horizontal="center" vertical="center"/>
    </xf>
    <xf numFmtId="174" fontId="26" fillId="33" borderId="11" xfId="42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3" fontId="32" fillId="0" borderId="12" xfId="0" applyNumberFormat="1" applyFont="1" applyFill="1" applyBorder="1" applyAlignment="1">
      <alignment horizontal="right" vertical="center"/>
    </xf>
    <xf numFmtId="3" fontId="32" fillId="0" borderId="31" xfId="0" applyNumberFormat="1" applyFont="1" applyFill="1" applyBorder="1" applyAlignment="1">
      <alignment horizontal="right" vertical="center"/>
    </xf>
    <xf numFmtId="3" fontId="32" fillId="0" borderId="11" xfId="0" applyNumberFormat="1" applyFont="1" applyFill="1" applyBorder="1" applyAlignment="1">
      <alignment horizontal="right" vertical="center"/>
    </xf>
    <xf numFmtId="3" fontId="32" fillId="0" borderId="12" xfId="0" applyNumberFormat="1" applyFont="1" applyBorder="1" applyAlignment="1">
      <alignment horizontal="right" vertical="center"/>
    </xf>
    <xf numFmtId="3" fontId="32" fillId="0" borderId="11" xfId="0" applyNumberFormat="1" applyFont="1" applyBorder="1" applyAlignment="1">
      <alignment horizontal="right" vertical="center"/>
    </xf>
    <xf numFmtId="174" fontId="27" fillId="0" borderId="12" xfId="42" applyNumberFormat="1" applyFont="1" applyFill="1" applyBorder="1" applyAlignment="1">
      <alignment horizontal="center" vertical="center"/>
    </xf>
    <xf numFmtId="174" fontId="27" fillId="0" borderId="11" xfId="42" applyNumberFormat="1" applyFont="1" applyFill="1" applyBorder="1" applyAlignment="1">
      <alignment horizontal="center" vertical="center"/>
    </xf>
    <xf numFmtId="174" fontId="2" fillId="32" borderId="12" xfId="42" applyNumberFormat="1" applyFont="1" applyFill="1" applyBorder="1" applyAlignment="1">
      <alignment horizontal="center"/>
    </xf>
    <xf numFmtId="174" fontId="2" fillId="32" borderId="11" xfId="42" applyNumberFormat="1" applyFont="1" applyFill="1" applyBorder="1" applyAlignment="1">
      <alignment horizontal="center"/>
    </xf>
    <xf numFmtId="174" fontId="2" fillId="33" borderId="10" xfId="42" applyNumberFormat="1" applyFont="1" applyFill="1" applyBorder="1" applyAlignment="1">
      <alignment horizontal="right" vertical="center"/>
    </xf>
    <xf numFmtId="3" fontId="32" fillId="0" borderId="31" xfId="0" applyNumberFormat="1" applyFont="1" applyBorder="1" applyAlignment="1">
      <alignment horizontal="right" vertical="center"/>
    </xf>
    <xf numFmtId="3" fontId="32" fillId="0" borderId="12" xfId="0" applyNumberFormat="1" applyFont="1" applyFill="1" applyBorder="1" applyAlignment="1">
      <alignment horizontal="right" vertical="center"/>
    </xf>
    <xf numFmtId="3" fontId="32" fillId="0" borderId="31" xfId="0" applyNumberFormat="1" applyFont="1" applyFill="1" applyBorder="1" applyAlignment="1">
      <alignment horizontal="right" vertical="center"/>
    </xf>
    <xf numFmtId="3" fontId="32" fillId="0" borderId="11" xfId="0" applyNumberFormat="1" applyFont="1" applyFill="1" applyBorder="1" applyAlignment="1">
      <alignment horizontal="right" vertical="center"/>
    </xf>
    <xf numFmtId="174" fontId="27" fillId="0" borderId="12" xfId="42" applyNumberFormat="1" applyFont="1" applyFill="1" applyBorder="1" applyAlignment="1">
      <alignment horizontal="center" vertical="center"/>
    </xf>
    <xf numFmtId="174" fontId="27" fillId="0" borderId="31" xfId="42" applyNumberFormat="1" applyFont="1" applyFill="1" applyBorder="1" applyAlignment="1">
      <alignment horizontal="center" vertical="center"/>
    </xf>
    <xf numFmtId="174" fontId="27" fillId="0" borderId="11" xfId="42" applyNumberFormat="1" applyFont="1" applyFill="1" applyBorder="1" applyAlignment="1">
      <alignment horizontal="center" vertical="center"/>
    </xf>
    <xf numFmtId="174" fontId="26" fillId="33" borderId="12" xfId="42" applyNumberFormat="1" applyFont="1" applyFill="1" applyBorder="1" applyAlignment="1">
      <alignment horizontal="right" vertical="center"/>
    </xf>
    <xf numFmtId="174" fontId="26" fillId="33" borderId="11" xfId="42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174" fontId="26" fillId="33" borderId="12" xfId="42" applyNumberFormat="1" applyFont="1" applyFill="1" applyBorder="1" applyAlignment="1">
      <alignment horizontal="center" vertical="center"/>
    </xf>
    <xf numFmtId="174" fontId="26" fillId="33" borderId="11" xfId="42" applyNumberFormat="1" applyFont="1" applyFill="1" applyBorder="1" applyAlignment="1">
      <alignment horizontal="center" vertical="center"/>
    </xf>
    <xf numFmtId="174" fontId="26" fillId="33" borderId="10" xfId="42" applyNumberFormat="1" applyFont="1" applyFill="1" applyBorder="1" applyAlignment="1">
      <alignment horizontal="right" vertical="center"/>
    </xf>
    <xf numFmtId="174" fontId="2" fillId="33" borderId="12" xfId="42" applyNumberFormat="1" applyFont="1" applyFill="1" applyBorder="1" applyAlignment="1">
      <alignment horizontal="right" vertical="center"/>
    </xf>
    <xf numFmtId="174" fontId="2" fillId="32" borderId="11" xfId="42" applyNumberFormat="1" applyFont="1" applyFill="1" applyBorder="1" applyAlignment="1">
      <alignment horizontal="right" vertical="center"/>
    </xf>
    <xf numFmtId="0" fontId="2" fillId="32" borderId="14" xfId="0" applyFont="1" applyFill="1" applyBorder="1" applyAlignment="1">
      <alignment horizontal="center" vertical="center"/>
    </xf>
    <xf numFmtId="0" fontId="2" fillId="32" borderId="26" xfId="0" applyFont="1" applyFill="1" applyBorder="1" applyAlignment="1">
      <alignment horizontal="center" vertical="center"/>
    </xf>
    <xf numFmtId="0" fontId="2" fillId="32" borderId="27" xfId="0" applyFont="1" applyFill="1" applyBorder="1" applyAlignment="1">
      <alignment horizontal="center" vertical="center"/>
    </xf>
    <xf numFmtId="0" fontId="2" fillId="32" borderId="28" xfId="0" applyFont="1" applyFill="1" applyBorder="1" applyAlignment="1">
      <alignment horizontal="center" vertical="center"/>
    </xf>
    <xf numFmtId="0" fontId="2" fillId="32" borderId="29" xfId="0" applyFont="1" applyFill="1" applyBorder="1" applyAlignment="1">
      <alignment horizontal="center" vertical="center"/>
    </xf>
    <xf numFmtId="0" fontId="2" fillId="32" borderId="3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30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174" fontId="7" fillId="33" borderId="11" xfId="42" applyNumberFormat="1" applyFont="1" applyFill="1" applyBorder="1" applyAlignment="1">
      <alignment horizontal="right" vertical="center"/>
    </xf>
    <xf numFmtId="174" fontId="7" fillId="33" borderId="10" xfId="42" applyNumberFormat="1" applyFont="1" applyFill="1" applyBorder="1" applyAlignment="1">
      <alignment horizontal="right" vertical="center"/>
    </xf>
    <xf numFmtId="174" fontId="23" fillId="32" borderId="14" xfId="43" applyNumberFormat="1" applyFont="1" applyFill="1" applyBorder="1" applyAlignment="1">
      <alignment horizontal="center" vertical="center"/>
    </xf>
    <xf numFmtId="174" fontId="23" fillId="32" borderId="26" xfId="43" applyNumberFormat="1" applyFont="1" applyFill="1" applyBorder="1" applyAlignment="1">
      <alignment horizontal="center" vertical="center"/>
    </xf>
    <xf numFmtId="174" fontId="23" fillId="32" borderId="42" xfId="43" applyNumberFormat="1" applyFont="1" applyFill="1" applyBorder="1" applyAlignment="1">
      <alignment horizontal="center" vertical="center"/>
    </xf>
    <xf numFmtId="174" fontId="23" fillId="32" borderId="28" xfId="43" applyNumberFormat="1" applyFont="1" applyFill="1" applyBorder="1" applyAlignment="1">
      <alignment horizontal="center" vertical="center"/>
    </xf>
    <xf numFmtId="174" fontId="23" fillId="32" borderId="29" xfId="43" applyNumberFormat="1" applyFont="1" applyFill="1" applyBorder="1" applyAlignment="1">
      <alignment horizontal="center" vertical="center"/>
    </xf>
    <xf numFmtId="174" fontId="23" fillId="32" borderId="30" xfId="43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174" fontId="2" fillId="33" borderId="11" xfId="42" applyNumberFormat="1" applyFont="1" applyFill="1" applyBorder="1" applyAlignment="1">
      <alignment horizontal="right" vertical="center"/>
    </xf>
    <xf numFmtId="174" fontId="25" fillId="33" borderId="11" xfId="42" applyNumberFormat="1" applyFont="1" applyFill="1" applyBorder="1" applyAlignment="1">
      <alignment horizontal="right" vertical="center"/>
    </xf>
    <xf numFmtId="174" fontId="25" fillId="33" borderId="10" xfId="42" applyNumberFormat="1" applyFont="1" applyFill="1" applyBorder="1" applyAlignment="1">
      <alignment horizontal="right" vertical="center"/>
    </xf>
    <xf numFmtId="174" fontId="25" fillId="33" borderId="12" xfId="42" applyNumberFormat="1" applyFont="1" applyFill="1" applyBorder="1" applyAlignment="1">
      <alignment horizontal="center" vertical="center"/>
    </xf>
    <xf numFmtId="174" fontId="25" fillId="33" borderId="11" xfId="42" applyNumberFormat="1" applyFont="1" applyFill="1" applyBorder="1" applyAlignment="1">
      <alignment horizontal="center" vertical="center"/>
    </xf>
    <xf numFmtId="174" fontId="7" fillId="32" borderId="14" xfId="43" applyNumberFormat="1" applyFont="1" applyFill="1" applyBorder="1" applyAlignment="1">
      <alignment horizontal="center" vertical="center"/>
    </xf>
    <xf numFmtId="174" fontId="7" fillId="32" borderId="26" xfId="43" applyNumberFormat="1" applyFont="1" applyFill="1" applyBorder="1" applyAlignment="1">
      <alignment horizontal="center" vertical="center"/>
    </xf>
    <xf numFmtId="174" fontId="7" fillId="32" borderId="27" xfId="43" applyNumberFormat="1" applyFont="1" applyFill="1" applyBorder="1" applyAlignment="1">
      <alignment horizontal="center" vertical="center"/>
    </xf>
    <xf numFmtId="174" fontId="7" fillId="32" borderId="28" xfId="43" applyNumberFormat="1" applyFont="1" applyFill="1" applyBorder="1" applyAlignment="1">
      <alignment horizontal="center" vertical="center"/>
    </xf>
    <xf numFmtId="174" fontId="7" fillId="32" borderId="29" xfId="43" applyNumberFormat="1" applyFont="1" applyFill="1" applyBorder="1" applyAlignment="1">
      <alignment horizontal="center" vertical="center"/>
    </xf>
    <xf numFmtId="174" fontId="7" fillId="32" borderId="30" xfId="43" applyNumberFormat="1" applyFont="1" applyFill="1" applyBorder="1" applyAlignment="1">
      <alignment horizontal="center" vertical="center"/>
    </xf>
    <xf numFmtId="3" fontId="30" fillId="33" borderId="12" xfId="0" applyNumberFormat="1" applyFont="1" applyFill="1" applyBorder="1" applyAlignment="1">
      <alignment horizontal="right" vertical="center"/>
    </xf>
    <xf numFmtId="3" fontId="30" fillId="33" borderId="11" xfId="0" applyNumberFormat="1" applyFont="1" applyFill="1" applyBorder="1" applyAlignment="1">
      <alignment horizontal="right" vertical="center"/>
    </xf>
    <xf numFmtId="3" fontId="30" fillId="33" borderId="31" xfId="0" applyNumberFormat="1" applyFont="1" applyFill="1" applyBorder="1" applyAlignment="1">
      <alignment horizontal="right" vertical="center"/>
    </xf>
    <xf numFmtId="3" fontId="30" fillId="33" borderId="10" xfId="0" applyNumberFormat="1" applyFont="1" applyFill="1" applyBorder="1" applyAlignment="1">
      <alignment horizontal="right" vertical="center"/>
    </xf>
    <xf numFmtId="3" fontId="32" fillId="33" borderId="12" xfId="0" applyNumberFormat="1" applyFont="1" applyFill="1" applyBorder="1" applyAlignment="1">
      <alignment horizontal="right"/>
    </xf>
    <xf numFmtId="3" fontId="32" fillId="33" borderId="11" xfId="0" applyNumberFormat="1" applyFont="1" applyFill="1" applyBorder="1" applyAlignment="1">
      <alignment horizontal="right"/>
    </xf>
    <xf numFmtId="3" fontId="32" fillId="33" borderId="12" xfId="0" applyNumberFormat="1" applyFont="1" applyFill="1" applyBorder="1" applyAlignment="1">
      <alignment horizontal="center"/>
    </xf>
    <xf numFmtId="3" fontId="32" fillId="33" borderId="11" xfId="0" applyNumberFormat="1" applyFont="1" applyFill="1" applyBorder="1" applyAlignment="1">
      <alignment horizontal="center"/>
    </xf>
    <xf numFmtId="3" fontId="32" fillId="33" borderId="10" xfId="0" applyNumberFormat="1" applyFont="1" applyFill="1" applyBorder="1" applyAlignment="1">
      <alignment horizontal="center"/>
    </xf>
    <xf numFmtId="3" fontId="32" fillId="0" borderId="12" xfId="0" applyNumberFormat="1" applyFont="1" applyBorder="1" applyAlignment="1">
      <alignment horizontal="center" vertical="center"/>
    </xf>
    <xf numFmtId="3" fontId="32" fillId="0" borderId="31" xfId="0" applyNumberFormat="1" applyFont="1" applyBorder="1" applyAlignment="1">
      <alignment horizontal="center" vertical="center"/>
    </xf>
    <xf numFmtId="3" fontId="32" fillId="0" borderId="11" xfId="0" applyNumberFormat="1" applyFont="1" applyBorder="1" applyAlignment="1">
      <alignment horizontal="center" vertical="center"/>
    </xf>
    <xf numFmtId="174" fontId="16" fillId="0" borderId="12" xfId="42" applyNumberFormat="1" applyFont="1" applyBorder="1" applyAlignment="1">
      <alignment horizontal="left" wrapText="1"/>
    </xf>
    <xf numFmtId="174" fontId="16" fillId="0" borderId="11" xfId="42" applyNumberFormat="1" applyFont="1" applyBorder="1" applyAlignment="1">
      <alignment horizontal="left" wrapText="1"/>
    </xf>
    <xf numFmtId="174" fontId="16" fillId="0" borderId="15" xfId="42" applyNumberFormat="1" applyFont="1" applyBorder="1" applyAlignment="1">
      <alignment horizontal="center"/>
    </xf>
    <xf numFmtId="174" fontId="16" fillId="0" borderId="13" xfId="42" applyNumberFormat="1" applyFont="1" applyBorder="1" applyAlignment="1">
      <alignment horizontal="center"/>
    </xf>
    <xf numFmtId="174" fontId="16" fillId="0" borderId="34" xfId="42" applyNumberFormat="1" applyFont="1" applyBorder="1" applyAlignment="1">
      <alignment horizontal="center"/>
    </xf>
    <xf numFmtId="3" fontId="1" fillId="0" borderId="12" xfId="42" applyNumberFormat="1" applyFont="1" applyBorder="1" applyAlignment="1">
      <alignment horizontal="left" wrapText="1"/>
    </xf>
    <xf numFmtId="3" fontId="1" fillId="0" borderId="11" xfId="42" applyNumberFormat="1" applyFont="1" applyBorder="1" applyAlignment="1">
      <alignment horizontal="left"/>
    </xf>
    <xf numFmtId="3" fontId="1" fillId="0" borderId="12" xfId="42" applyNumberFormat="1" applyFont="1" applyBorder="1" applyAlignment="1">
      <alignment horizontal="center" wrapText="1"/>
    </xf>
    <xf numFmtId="3" fontId="1" fillId="0" borderId="11" xfId="42" applyNumberFormat="1" applyFont="1" applyBorder="1" applyAlignment="1">
      <alignment horizontal="center" wrapText="1"/>
    </xf>
    <xf numFmtId="3" fontId="1" fillId="0" borderId="11" xfId="42" applyNumberFormat="1" applyFont="1" applyBorder="1" applyAlignment="1">
      <alignment horizontal="left" wrapText="1"/>
    </xf>
    <xf numFmtId="3" fontId="1" fillId="0" borderId="12" xfId="42" applyNumberFormat="1" applyFont="1" applyBorder="1" applyAlignment="1">
      <alignment horizontal="left"/>
    </xf>
    <xf numFmtId="3" fontId="22" fillId="0" borderId="12" xfId="0" applyNumberFormat="1" applyFont="1" applyFill="1" applyBorder="1" applyAlignment="1">
      <alignment horizontal="left" vertical="center" wrapText="1"/>
    </xf>
    <xf numFmtId="3" fontId="22" fillId="0" borderId="11" xfId="0" applyNumberFormat="1" applyFont="1" applyFill="1" applyBorder="1" applyAlignment="1">
      <alignment horizontal="left" vertical="center" wrapText="1"/>
    </xf>
    <xf numFmtId="3" fontId="16" fillId="0" borderId="12" xfId="42" applyNumberFormat="1" applyFont="1" applyBorder="1" applyAlignment="1">
      <alignment horizontal="left"/>
    </xf>
    <xf numFmtId="3" fontId="16" fillId="0" borderId="11" xfId="42" applyNumberFormat="1" applyFont="1" applyBorder="1" applyAlignment="1">
      <alignment horizontal="left"/>
    </xf>
    <xf numFmtId="0" fontId="1" fillId="0" borderId="34" xfId="62" applyFont="1" applyFill="1" applyBorder="1" applyAlignment="1">
      <alignment horizontal="center"/>
      <protection/>
    </xf>
    <xf numFmtId="0" fontId="1" fillId="0" borderId="13" xfId="62" applyFill="1" applyBorder="1" applyAlignment="1">
      <alignment horizontal="center"/>
      <protection/>
    </xf>
    <xf numFmtId="0" fontId="1" fillId="0" borderId="14" xfId="62" applyFont="1" applyFill="1" applyBorder="1" applyAlignment="1">
      <alignment horizontal="left" vertical="center" wrapText="1"/>
      <protection/>
    </xf>
    <xf numFmtId="0" fontId="1" fillId="0" borderId="28" xfId="62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/>
    </xf>
    <xf numFmtId="0" fontId="1" fillId="0" borderId="10" xfId="62" applyFont="1" applyFill="1" applyBorder="1" applyAlignment="1">
      <alignment horizontal="left" vertical="center" wrapText="1"/>
      <protection/>
    </xf>
    <xf numFmtId="0" fontId="1" fillId="0" borderId="12" xfId="62" applyFill="1" applyBorder="1" applyAlignment="1">
      <alignment horizontal="center"/>
      <protection/>
    </xf>
    <xf numFmtId="0" fontId="1" fillId="0" borderId="11" xfId="62" applyFill="1" applyBorder="1" applyAlignment="1">
      <alignment horizontal="center"/>
      <protection/>
    </xf>
    <xf numFmtId="0" fontId="1" fillId="0" borderId="15" xfId="62" applyFill="1" applyBorder="1" applyAlignment="1">
      <alignment horizontal="center"/>
      <protection/>
    </xf>
    <xf numFmtId="49" fontId="12" fillId="0" borderId="15" xfId="45" applyNumberFormat="1" applyFont="1" applyFill="1" applyBorder="1" applyAlignment="1">
      <alignment horizontal="center" vertical="center"/>
    </xf>
    <xf numFmtId="49" fontId="12" fillId="0" borderId="34" xfId="45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 quotePrefix="1">
      <alignment horizontal="center" vertical="center"/>
    </xf>
    <xf numFmtId="0" fontId="12" fillId="0" borderId="13" xfId="0" applyFont="1" applyFill="1" applyBorder="1" applyAlignment="1" quotePrefix="1">
      <alignment horizontal="center" vertical="center"/>
    </xf>
    <xf numFmtId="0" fontId="12" fillId="0" borderId="10" xfId="0" applyFont="1" applyFill="1" applyBorder="1" applyAlignment="1">
      <alignment horizontal="left" vertical="center"/>
    </xf>
    <xf numFmtId="38" fontId="12" fillId="0" borderId="14" xfId="45" applyNumberFormat="1" applyFont="1" applyFill="1" applyBorder="1" applyAlignment="1">
      <alignment horizontal="right" vertical="center"/>
    </xf>
    <xf numFmtId="38" fontId="12" fillId="0" borderId="34" xfId="45" applyNumberFormat="1" applyFont="1" applyFill="1" applyBorder="1" applyAlignment="1">
      <alignment horizontal="right" vertical="center"/>
    </xf>
    <xf numFmtId="38" fontId="12" fillId="0" borderId="13" xfId="45" applyNumberFormat="1" applyFont="1" applyFill="1" applyBorder="1" applyAlignment="1">
      <alignment horizontal="right" vertical="center"/>
    </xf>
    <xf numFmtId="0" fontId="10" fillId="0" borderId="29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38" fontId="13" fillId="0" borderId="15" xfId="45" applyNumberFormat="1" applyFont="1" applyFill="1" applyBorder="1" applyAlignment="1">
      <alignment horizontal="center" vertical="center" wrapText="1"/>
    </xf>
    <xf numFmtId="38" fontId="13" fillId="0" borderId="34" xfId="45" applyNumberFormat="1" applyFont="1" applyFill="1" applyBorder="1" applyAlignment="1">
      <alignment horizontal="center" vertical="center"/>
    </xf>
    <xf numFmtId="38" fontId="13" fillId="0" borderId="13" xfId="45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 quotePrefix="1">
      <alignment horizontal="right" vertical="center"/>
    </xf>
    <xf numFmtId="0" fontId="10" fillId="0" borderId="13" xfId="0" applyFont="1" applyFill="1" applyBorder="1" applyAlignment="1" quotePrefix="1">
      <alignment horizontal="right" vertical="center"/>
    </xf>
    <xf numFmtId="0" fontId="12" fillId="0" borderId="34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right" vertical="center"/>
    </xf>
    <xf numFmtId="0" fontId="12" fillId="0" borderId="15" xfId="0" applyFont="1" applyFill="1" applyBorder="1" applyAlignment="1">
      <alignment horizontal="left" vertical="center"/>
    </xf>
    <xf numFmtId="38" fontId="12" fillId="0" borderId="15" xfId="45" applyNumberFormat="1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34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38" fontId="10" fillId="0" borderId="15" xfId="45" applyNumberFormat="1" applyFont="1" applyFill="1" applyBorder="1" applyAlignment="1">
      <alignment horizontal="right" vertical="center"/>
    </xf>
    <xf numFmtId="38" fontId="10" fillId="0" borderId="34" xfId="45" applyNumberFormat="1" applyFont="1" applyFill="1" applyBorder="1" applyAlignment="1">
      <alignment horizontal="right" vertical="center"/>
    </xf>
    <xf numFmtId="38" fontId="10" fillId="0" borderId="13" xfId="45" applyNumberFormat="1" applyFont="1" applyFill="1" applyBorder="1" applyAlignment="1">
      <alignment horizontal="right" vertical="center"/>
    </xf>
    <xf numFmtId="1" fontId="12" fillId="0" borderId="15" xfId="0" applyNumberFormat="1" applyFont="1" applyFill="1" applyBorder="1" applyAlignment="1">
      <alignment horizontal="center" vertical="center"/>
    </xf>
    <xf numFmtId="1" fontId="12" fillId="0" borderId="13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left" vertical="center"/>
    </xf>
    <xf numFmtId="0" fontId="12" fillId="0" borderId="34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38" fontId="12" fillId="0" borderId="15" xfId="45" applyNumberFormat="1" applyFont="1" applyFill="1" applyBorder="1" applyAlignment="1">
      <alignment horizontal="right" vertical="center"/>
    </xf>
    <xf numFmtId="38" fontId="12" fillId="0" borderId="34" xfId="45" applyNumberFormat="1" applyFont="1" applyFill="1" applyBorder="1" applyAlignment="1">
      <alignment horizontal="right" vertical="center"/>
    </xf>
    <xf numFmtId="38" fontId="12" fillId="0" borderId="13" xfId="45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 quotePrefix="1">
      <alignment horizontal="center" vertical="center" wrapText="1"/>
    </xf>
    <xf numFmtId="0" fontId="12" fillId="0" borderId="27" xfId="0" applyFont="1" applyFill="1" applyBorder="1" applyAlignment="1" quotePrefix="1">
      <alignment horizontal="center" vertical="center"/>
    </xf>
    <xf numFmtId="0" fontId="12" fillId="0" borderId="28" xfId="0" applyFont="1" applyFill="1" applyBorder="1" applyAlignment="1" quotePrefix="1">
      <alignment horizontal="center" vertical="center"/>
    </xf>
    <xf numFmtId="0" fontId="12" fillId="0" borderId="30" xfId="0" applyFont="1" applyFill="1" applyBorder="1" applyAlignment="1" quotePrefix="1">
      <alignment horizontal="center" vertical="center"/>
    </xf>
    <xf numFmtId="49" fontId="12" fillId="0" borderId="13" xfId="45" applyNumberFormat="1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38" fontId="12" fillId="0" borderId="15" xfId="45" applyNumberFormat="1" applyFont="1" applyFill="1" applyBorder="1" applyAlignment="1">
      <alignment horizontal="center" vertical="center"/>
    </xf>
    <xf numFmtId="38" fontId="12" fillId="0" borderId="34" xfId="45" applyNumberFormat="1" applyFont="1" applyFill="1" applyBorder="1" applyAlignment="1">
      <alignment horizontal="center" vertical="center"/>
    </xf>
    <xf numFmtId="174" fontId="24" fillId="0" borderId="10" xfId="44" applyNumberFormat="1" applyFont="1" applyFill="1" applyBorder="1" applyAlignment="1">
      <alignment horizontal="center"/>
    </xf>
    <xf numFmtId="174" fontId="24" fillId="0" borderId="25" xfId="44" applyNumberFormat="1" applyFont="1" applyFill="1" applyBorder="1" applyAlignment="1">
      <alignment horizont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175" fontId="12" fillId="0" borderId="0" xfId="0" applyNumberFormat="1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175" fontId="25" fillId="0" borderId="44" xfId="0" applyNumberFormat="1" applyFont="1" applyFill="1" applyBorder="1" applyAlignment="1">
      <alignment horizontal="center" vertical="center" wrapText="1"/>
    </xf>
    <xf numFmtId="175" fontId="25" fillId="0" borderId="45" xfId="0" applyNumberFormat="1" applyFont="1" applyFill="1" applyBorder="1" applyAlignment="1">
      <alignment horizontal="center" vertical="center" wrapText="1"/>
    </xf>
    <xf numFmtId="175" fontId="25" fillId="0" borderId="46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 wrapText="1"/>
    </xf>
    <xf numFmtId="0" fontId="25" fillId="0" borderId="41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25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right" vertical="center"/>
    </xf>
    <xf numFmtId="0" fontId="24" fillId="0" borderId="15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 wrapText="1"/>
    </xf>
    <xf numFmtId="0" fontId="25" fillId="0" borderId="47" xfId="0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left" wrapText="1"/>
    </xf>
    <xf numFmtId="0" fontId="24" fillId="0" borderId="13" xfId="0" applyFont="1" applyBorder="1" applyAlignment="1">
      <alignment horizontal="left" wrapText="1"/>
    </xf>
    <xf numFmtId="0" fontId="24" fillId="0" borderId="15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174" fontId="24" fillId="0" borderId="15" xfId="44" applyNumberFormat="1" applyFont="1" applyFill="1" applyBorder="1" applyAlignment="1">
      <alignment horizontal="center"/>
    </xf>
    <xf numFmtId="174" fontId="24" fillId="0" borderId="13" xfId="44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vertical="center"/>
    </xf>
    <xf numFmtId="38" fontId="25" fillId="0" borderId="0" xfId="42" applyNumberFormat="1" applyFont="1" applyFill="1" applyBorder="1" applyAlignment="1">
      <alignment horizontal="right" vertical="center"/>
    </xf>
  </cellXfs>
  <cellStyles count="5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Ezres 3 2" xfId="44"/>
    <cellStyle name="Ezres 4" xfId="45"/>
    <cellStyle name="Figyelmeztetés" xfId="46"/>
    <cellStyle name="Hyperlink" xfId="47"/>
    <cellStyle name="Hivatkozott cella" xfId="48"/>
    <cellStyle name="Jegyzet" xfId="49"/>
    <cellStyle name="Jelölőszín (1)" xfId="50"/>
    <cellStyle name="Jelölőszín (2)" xfId="51"/>
    <cellStyle name="Jelölőszín (3)" xfId="52"/>
    <cellStyle name="Jelölőszín (4)" xfId="53"/>
    <cellStyle name="Jelölőszín (5)" xfId="54"/>
    <cellStyle name="Jelölőszín (6)" xfId="55"/>
    <cellStyle name="Jó" xfId="56"/>
    <cellStyle name="Kimenet" xfId="57"/>
    <cellStyle name="Followed Hyperlink" xfId="58"/>
    <cellStyle name="Magyarázó szöveg" xfId="59"/>
    <cellStyle name="Normál 2" xfId="60"/>
    <cellStyle name="Normál 3" xfId="61"/>
    <cellStyle name="Normál_2012.évi ktgvetés mellékleteti1" xfId="62"/>
    <cellStyle name="Normal_KARSZJ3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17.%20PARANCSIKONJA\K&#246;lts&#233;gvet&#233;s%202017\&#211;voda\El&#337;terjeszt&#233;s%202017.&#233;vi%20&#211;voda%20K&#246;lts&#233;gvet&#233;sr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ozos_munka\2020\K&#246;lts&#233;gvet&#233;s%202020\Hivatal\El&#337;terjeszt&#233;s%20%20az%20%20Hivatal%202020.%20&#233;vi%20k&#246;lts&#233;gvet&#233;s&#233;r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m"/>
      <sheetName val="2.a.m. "/>
      <sheetName val="2.b.m."/>
    </sheetNames>
    <sheetDataSet>
      <sheetData sheetId="2">
        <row r="15">
          <cell r="H15">
            <v>27007795</v>
          </cell>
          <cell r="I15">
            <v>1891500</v>
          </cell>
        </row>
        <row r="19">
          <cell r="H19">
            <v>6031749</v>
          </cell>
          <cell r="I19">
            <v>421160</v>
          </cell>
        </row>
        <row r="53">
          <cell r="H53">
            <v>2399456.92</v>
          </cell>
          <cell r="I53">
            <v>7209780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m"/>
      <sheetName val="2.a.m. "/>
      <sheetName val="2.b.m."/>
      <sheetName val="Munka1"/>
    </sheetNames>
    <sheetDataSet>
      <sheetData sheetId="2">
        <row r="17">
          <cell r="E17">
            <v>19139801</v>
          </cell>
          <cell r="F17">
            <v>18792044</v>
          </cell>
        </row>
        <row r="21">
          <cell r="E21">
            <v>3306687.5949999997</v>
          </cell>
          <cell r="F21">
            <v>3323929.18</v>
          </cell>
        </row>
        <row r="60">
          <cell r="E60">
            <v>7233381</v>
          </cell>
          <cell r="F60">
            <v>4521857</v>
          </cell>
        </row>
        <row r="65">
          <cell r="E65">
            <v>40005</v>
          </cell>
          <cell r="F65">
            <v>6210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view="pageLayout" zoomScaleSheetLayoutView="115" workbookViewId="0" topLeftCell="A1">
      <selection activeCell="A4" sqref="A4:A14"/>
    </sheetView>
  </sheetViews>
  <sheetFormatPr defaultColWidth="9.00390625" defaultRowHeight="12.75"/>
  <cols>
    <col min="1" max="1" width="7.875" style="96" bestFit="1" customWidth="1"/>
    <col min="2" max="2" width="10.25390625" style="111" customWidth="1"/>
    <col min="3" max="3" width="59.875" style="96" customWidth="1"/>
    <col min="4" max="4" width="19.75390625" style="96" bestFit="1" customWidth="1"/>
    <col min="5" max="5" width="11.875" style="111" bestFit="1" customWidth="1"/>
    <col min="6" max="6" width="49.875" style="96" customWidth="1"/>
    <col min="7" max="7" width="19.75390625" style="96" bestFit="1" customWidth="1"/>
    <col min="8" max="16384" width="9.125" style="96" customWidth="1"/>
  </cols>
  <sheetData>
    <row r="1" spans="1:7" ht="15.75">
      <c r="A1" s="687" t="s">
        <v>300</v>
      </c>
      <c r="B1" s="94" t="s">
        <v>2</v>
      </c>
      <c r="C1" s="94" t="s">
        <v>114</v>
      </c>
      <c r="D1" s="94" t="s">
        <v>4</v>
      </c>
      <c r="E1" s="95" t="s">
        <v>5</v>
      </c>
      <c r="F1" s="94" t="s">
        <v>6</v>
      </c>
      <c r="G1" s="94" t="s">
        <v>280</v>
      </c>
    </row>
    <row r="2" spans="1:7" ht="40.5" customHeight="1">
      <c r="A2" s="688"/>
      <c r="B2" s="683" t="s">
        <v>281</v>
      </c>
      <c r="C2" s="684"/>
      <c r="D2" s="684"/>
      <c r="E2" s="685" t="s">
        <v>282</v>
      </c>
      <c r="F2" s="686"/>
      <c r="G2" s="686"/>
    </row>
    <row r="3" spans="1:7" s="100" customFormat="1" ht="35.25" customHeight="1">
      <c r="A3" s="689"/>
      <c r="B3" s="97" t="s">
        <v>283</v>
      </c>
      <c r="C3" s="98" t="s">
        <v>8</v>
      </c>
      <c r="D3" s="97" t="s">
        <v>284</v>
      </c>
      <c r="E3" s="99" t="s">
        <v>283</v>
      </c>
      <c r="F3" s="98" t="s">
        <v>8</v>
      </c>
      <c r="G3" s="98" t="s">
        <v>285</v>
      </c>
    </row>
    <row r="4" spans="1:7" ht="29.25" customHeight="1">
      <c r="A4" s="106">
        <v>1</v>
      </c>
      <c r="B4" s="101" t="s">
        <v>133</v>
      </c>
      <c r="C4" s="102" t="s">
        <v>132</v>
      </c>
      <c r="D4" s="103">
        <f>'2.m'!E15</f>
        <v>79797153</v>
      </c>
      <c r="E4" s="104" t="s">
        <v>286</v>
      </c>
      <c r="F4" s="105" t="s">
        <v>287</v>
      </c>
      <c r="G4" s="103">
        <f>'4.a.m'!AK27</f>
        <v>32481695</v>
      </c>
    </row>
    <row r="5" spans="1:7" ht="29.25" customHeight="1">
      <c r="A5" s="106">
        <v>2</v>
      </c>
      <c r="B5" s="101" t="s">
        <v>148</v>
      </c>
      <c r="C5" s="102" t="s">
        <v>147</v>
      </c>
      <c r="D5" s="103"/>
      <c r="E5" s="104" t="s">
        <v>288</v>
      </c>
      <c r="F5" s="105" t="s">
        <v>289</v>
      </c>
      <c r="G5" s="103">
        <f>'4.a.m'!AK28</f>
        <v>5343970</v>
      </c>
    </row>
    <row r="6" spans="1:7" ht="29.25" customHeight="1">
      <c r="A6" s="106">
        <v>3</v>
      </c>
      <c r="B6" s="101" t="s">
        <v>156</v>
      </c>
      <c r="C6" s="102" t="s">
        <v>155</v>
      </c>
      <c r="D6" s="103">
        <f>'2.m'!E37</f>
        <v>40275794</v>
      </c>
      <c r="E6" s="104" t="s">
        <v>290</v>
      </c>
      <c r="F6" s="105" t="s">
        <v>16</v>
      </c>
      <c r="G6" s="103">
        <f>'4.a.m'!AK57</f>
        <v>120278789</v>
      </c>
    </row>
    <row r="7" spans="1:7" ht="29.25" customHeight="1">
      <c r="A7" s="106">
        <v>4</v>
      </c>
      <c r="B7" s="101" t="s">
        <v>159</v>
      </c>
      <c r="C7" s="102" t="s">
        <v>158</v>
      </c>
      <c r="D7" s="103">
        <v>1800000</v>
      </c>
      <c r="E7" s="104" t="s">
        <v>291</v>
      </c>
      <c r="F7" s="102" t="s">
        <v>78</v>
      </c>
      <c r="G7" s="103">
        <f>'4.a.m'!AK66</f>
        <v>3466350</v>
      </c>
    </row>
    <row r="8" spans="1:7" ht="29.25" customHeight="1">
      <c r="A8" s="106">
        <v>5</v>
      </c>
      <c r="B8" s="101" t="s">
        <v>179</v>
      </c>
      <c r="C8" s="102" t="s">
        <v>178</v>
      </c>
      <c r="D8" s="103">
        <f>'2.m'!E53</f>
        <v>9193944</v>
      </c>
      <c r="E8" s="104" t="s">
        <v>292</v>
      </c>
      <c r="F8" s="103" t="s">
        <v>18</v>
      </c>
      <c r="G8" s="103">
        <f>'4.a.m'!AK82</f>
        <v>62161093.225000024</v>
      </c>
    </row>
    <row r="9" spans="1:7" ht="29.25" customHeight="1">
      <c r="A9" s="106">
        <v>6</v>
      </c>
      <c r="B9" s="101" t="s">
        <v>233</v>
      </c>
      <c r="C9" s="102" t="s">
        <v>866</v>
      </c>
      <c r="D9" s="103">
        <f>'2.m'!E87</f>
        <v>27260000</v>
      </c>
      <c r="E9" s="104" t="s">
        <v>494</v>
      </c>
      <c r="F9" s="103" t="s">
        <v>604</v>
      </c>
      <c r="G9" s="103">
        <f>'4.a.m'!AK90</f>
        <v>231863161</v>
      </c>
    </row>
    <row r="10" spans="1:7" ht="29.25" customHeight="1">
      <c r="A10" s="106">
        <v>7</v>
      </c>
      <c r="B10" s="101" t="s">
        <v>243</v>
      </c>
      <c r="C10" s="102" t="s">
        <v>296</v>
      </c>
      <c r="D10" s="103">
        <f>'2.m'!E95</f>
        <v>26925000</v>
      </c>
      <c r="E10" s="104" t="s">
        <v>293</v>
      </c>
      <c r="F10" s="103" t="s">
        <v>294</v>
      </c>
      <c r="G10" s="103">
        <f>'4.a.m'!AK95</f>
        <v>1300000</v>
      </c>
    </row>
    <row r="11" spans="1:7" ht="29.25" customHeight="1">
      <c r="A11" s="106">
        <v>8</v>
      </c>
      <c r="B11" s="101" t="s">
        <v>200</v>
      </c>
      <c r="C11" s="102" t="s">
        <v>1004</v>
      </c>
      <c r="D11" s="103">
        <f>'2.m'!E72</f>
        <v>269696000</v>
      </c>
      <c r="E11" s="104" t="s">
        <v>295</v>
      </c>
      <c r="F11" s="103" t="s">
        <v>32</v>
      </c>
      <c r="G11" s="103">
        <f>'4.a.m'!AK108</f>
        <v>58723833</v>
      </c>
    </row>
    <row r="12" spans="1:7" ht="29.25" customHeight="1">
      <c r="A12" s="106">
        <v>9</v>
      </c>
      <c r="B12" s="101" t="s">
        <v>263</v>
      </c>
      <c r="C12" s="102" t="s">
        <v>1112</v>
      </c>
      <c r="D12" s="103">
        <v>240000</v>
      </c>
      <c r="E12" s="104"/>
      <c r="F12" s="103"/>
      <c r="G12" s="103"/>
    </row>
    <row r="13" spans="1:7" ht="29.25" customHeight="1">
      <c r="A13" s="106">
        <v>10</v>
      </c>
      <c r="B13" s="101" t="s">
        <v>275</v>
      </c>
      <c r="C13" s="102" t="s">
        <v>622</v>
      </c>
      <c r="D13" s="103">
        <v>60431000</v>
      </c>
      <c r="E13" s="104"/>
      <c r="F13" s="103"/>
      <c r="G13" s="103"/>
    </row>
    <row r="14" spans="1:7" ht="47.25" customHeight="1" thickBot="1">
      <c r="A14" s="106">
        <v>11</v>
      </c>
      <c r="B14" s="107" t="s">
        <v>297</v>
      </c>
      <c r="C14" s="107" t="s">
        <v>298</v>
      </c>
      <c r="D14" s="108">
        <f>SUM(D4:D13)</f>
        <v>515618891</v>
      </c>
      <c r="E14" s="109" t="s">
        <v>605</v>
      </c>
      <c r="F14" s="110" t="s">
        <v>299</v>
      </c>
      <c r="G14" s="108">
        <f>SUM(G4:G13)</f>
        <v>515618891.225</v>
      </c>
    </row>
  </sheetData>
  <sheetProtection/>
  <mergeCells count="3">
    <mergeCell ref="B2:D2"/>
    <mergeCell ref="E2:G2"/>
    <mergeCell ref="A1:A3"/>
  </mergeCells>
  <printOptions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74" r:id="rId1"/>
  <headerFooter>
    <oddHeader xml:space="preserve">&amp;LMAGYARPOLÁNY KÖZSÉG ÖNKORMÁNYZATA&amp;C2020. KÖLTSÉGVETÉS
BEVÉTELEK ÉS KIADÁSOK ALAKULÁSA&amp;R1. melléklet Magyarpolány Község Önkormányat Képviselő-testületének
2/2020. (II. 14.) önkormányzati rendeletéhez 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9"/>
  <sheetViews>
    <sheetView view="pageLayout" zoomScaleSheetLayoutView="100" workbookViewId="0" topLeftCell="A1">
      <selection activeCell="P26" sqref="P26"/>
    </sheetView>
  </sheetViews>
  <sheetFormatPr defaultColWidth="2.75390625" defaultRowHeight="12.75"/>
  <cols>
    <col min="1" max="1" width="2.75390625" style="126" customWidth="1"/>
    <col min="2" max="2" width="4.625" style="126" customWidth="1"/>
    <col min="3" max="3" width="2.75390625" style="85" customWidth="1"/>
    <col min="4" max="4" width="6.875" style="82" customWidth="1"/>
    <col min="5" max="5" width="80.375" style="86" bestFit="1" customWidth="1"/>
    <col min="6" max="7" width="2.75390625" style="82" customWidth="1"/>
    <col min="8" max="8" width="1.12109375" style="87" customWidth="1"/>
    <col min="9" max="9" width="1.625" style="87" customWidth="1"/>
    <col min="10" max="11" width="4.75390625" style="87" customWidth="1"/>
    <col min="12" max="12" width="4.75390625" style="82" customWidth="1"/>
    <col min="13" max="13" width="1.12109375" style="82" customWidth="1"/>
    <col min="14" max="15" width="4.75390625" style="87" customWidth="1"/>
    <col min="16" max="16" width="4.75390625" style="82" customWidth="1"/>
    <col min="17" max="17" width="1.12109375" style="82" customWidth="1"/>
    <col min="18" max="19" width="4.75390625" style="87" customWidth="1"/>
    <col min="20" max="20" width="4.75390625" style="82" customWidth="1"/>
    <col min="21" max="21" width="1.12109375" style="82" customWidth="1"/>
    <col min="22" max="23" width="4.75390625" style="87" customWidth="1"/>
    <col min="24" max="24" width="4.75390625" style="82" customWidth="1"/>
    <col min="25" max="25" width="1.12109375" style="82" customWidth="1"/>
    <col min="26" max="226" width="9.125" style="82" customWidth="1"/>
    <col min="227" max="227" width="2.75390625" style="82" customWidth="1"/>
    <col min="228" max="228" width="3.125" style="82" customWidth="1"/>
    <col min="229" max="229" width="2.75390625" style="82" customWidth="1"/>
    <col min="230" max="230" width="6.875" style="82" customWidth="1"/>
    <col min="231" max="16384" width="2.75390625" style="82" customWidth="1"/>
  </cols>
  <sheetData>
    <row r="1" spans="1:25" ht="15">
      <c r="A1" s="834"/>
      <c r="B1" s="834"/>
      <c r="C1" s="834"/>
      <c r="D1" s="834"/>
      <c r="E1" s="834"/>
      <c r="F1" s="834"/>
      <c r="G1" s="834"/>
      <c r="H1" s="834"/>
      <c r="I1" s="834"/>
      <c r="J1" s="834"/>
      <c r="K1" s="834"/>
      <c r="L1" s="834"/>
      <c r="M1" s="834"/>
      <c r="N1" s="834"/>
      <c r="O1" s="834"/>
      <c r="P1" s="834"/>
      <c r="Q1" s="834"/>
      <c r="R1" s="834"/>
      <c r="S1" s="834"/>
      <c r="T1" s="834"/>
      <c r="U1" s="834"/>
      <c r="V1" s="834"/>
      <c r="W1" s="834"/>
      <c r="X1" s="834"/>
      <c r="Y1" s="834"/>
    </row>
    <row r="2" spans="1:25" s="125" customFormat="1" ht="15.75">
      <c r="A2" s="863" t="s">
        <v>300</v>
      </c>
      <c r="B2" s="864"/>
      <c r="C2" s="698" t="s">
        <v>2</v>
      </c>
      <c r="D2" s="699"/>
      <c r="E2" s="699"/>
      <c r="F2" s="835" t="s">
        <v>114</v>
      </c>
      <c r="G2" s="836"/>
      <c r="H2" s="836"/>
      <c r="I2" s="836"/>
      <c r="J2" s="837" t="s">
        <v>4</v>
      </c>
      <c r="K2" s="838"/>
      <c r="L2" s="838"/>
      <c r="M2" s="839"/>
      <c r="N2" s="837" t="s">
        <v>5</v>
      </c>
      <c r="O2" s="838"/>
      <c r="P2" s="838"/>
      <c r="Q2" s="839"/>
      <c r="R2" s="837" t="s">
        <v>6</v>
      </c>
      <c r="S2" s="838"/>
      <c r="T2" s="838"/>
      <c r="U2" s="839"/>
      <c r="V2" s="837" t="s">
        <v>280</v>
      </c>
      <c r="W2" s="838"/>
      <c r="X2" s="838"/>
      <c r="Y2" s="839"/>
    </row>
    <row r="3" spans="1:25" s="125" customFormat="1" ht="32.25" customHeight="1">
      <c r="A3" s="865"/>
      <c r="B3" s="866"/>
      <c r="C3" s="844" t="s">
        <v>669</v>
      </c>
      <c r="D3" s="845"/>
      <c r="E3" s="845"/>
      <c r="F3" s="692" t="s">
        <v>670</v>
      </c>
      <c r="G3" s="842"/>
      <c r="H3" s="842"/>
      <c r="I3" s="843"/>
      <c r="J3" s="826" t="s">
        <v>888</v>
      </c>
      <c r="K3" s="827"/>
      <c r="L3" s="827"/>
      <c r="M3" s="409"/>
      <c r="N3" s="826" t="s">
        <v>994</v>
      </c>
      <c r="O3" s="827"/>
      <c r="P3" s="827"/>
      <c r="Q3" s="409"/>
      <c r="R3" s="826" t="s">
        <v>1109</v>
      </c>
      <c r="S3" s="827"/>
      <c r="T3" s="827"/>
      <c r="U3" s="867"/>
      <c r="V3" s="826" t="s">
        <v>1258</v>
      </c>
      <c r="W3" s="827"/>
      <c r="X3" s="827"/>
      <c r="Y3" s="867"/>
    </row>
    <row r="4" spans="1:25" ht="15" customHeight="1">
      <c r="A4" s="828">
        <v>1</v>
      </c>
      <c r="B4" s="829"/>
      <c r="C4" s="840"/>
      <c r="D4" s="846"/>
      <c r="E4" s="228" t="s">
        <v>217</v>
      </c>
      <c r="F4" s="849"/>
      <c r="G4" s="850"/>
      <c r="H4" s="850"/>
      <c r="I4" s="851"/>
      <c r="J4" s="852">
        <v>110000</v>
      </c>
      <c r="K4" s="853"/>
      <c r="L4" s="853"/>
      <c r="M4" s="854"/>
      <c r="N4" s="852">
        <v>110000</v>
      </c>
      <c r="O4" s="853"/>
      <c r="P4" s="853"/>
      <c r="Q4" s="854"/>
      <c r="R4" s="852">
        <v>110000</v>
      </c>
      <c r="S4" s="853"/>
      <c r="T4" s="853"/>
      <c r="U4" s="854"/>
      <c r="V4" s="852">
        <v>110000</v>
      </c>
      <c r="W4" s="853"/>
      <c r="X4" s="853"/>
      <c r="Y4" s="854"/>
    </row>
    <row r="5" spans="1:25" ht="15" customHeight="1">
      <c r="A5" s="855">
        <v>2</v>
      </c>
      <c r="B5" s="856"/>
      <c r="C5" s="840"/>
      <c r="D5" s="841"/>
      <c r="E5" s="228" t="s">
        <v>218</v>
      </c>
      <c r="F5" s="849"/>
      <c r="G5" s="850"/>
      <c r="H5" s="850"/>
      <c r="I5" s="851"/>
      <c r="J5" s="852">
        <v>5400000</v>
      </c>
      <c r="K5" s="853"/>
      <c r="L5" s="853"/>
      <c r="M5" s="854"/>
      <c r="N5" s="852">
        <v>5400000</v>
      </c>
      <c r="O5" s="853"/>
      <c r="P5" s="853"/>
      <c r="Q5" s="854"/>
      <c r="R5" s="852">
        <v>5400000</v>
      </c>
      <c r="S5" s="853"/>
      <c r="T5" s="853"/>
      <c r="U5" s="854"/>
      <c r="V5" s="852">
        <v>5400000</v>
      </c>
      <c r="W5" s="853"/>
      <c r="X5" s="853"/>
      <c r="Y5" s="854"/>
    </row>
    <row r="6" spans="1:25" ht="30" customHeight="1">
      <c r="A6" s="855">
        <v>3</v>
      </c>
      <c r="B6" s="856"/>
      <c r="C6" s="692" t="s">
        <v>615</v>
      </c>
      <c r="D6" s="693"/>
      <c r="E6" s="693"/>
      <c r="F6" s="847" t="s">
        <v>216</v>
      </c>
      <c r="G6" s="842"/>
      <c r="H6" s="842"/>
      <c r="I6" s="843"/>
      <c r="J6" s="848">
        <f>SUM(J4:J5)</f>
        <v>5510000</v>
      </c>
      <c r="K6" s="832"/>
      <c r="L6" s="832"/>
      <c r="M6" s="833"/>
      <c r="N6" s="848">
        <f>SUM(N4:N5)</f>
        <v>5510000</v>
      </c>
      <c r="O6" s="832"/>
      <c r="P6" s="832"/>
      <c r="Q6" s="833"/>
      <c r="R6" s="848">
        <f>SUM(R4:R5)</f>
        <v>5510000</v>
      </c>
      <c r="S6" s="832"/>
      <c r="T6" s="832"/>
      <c r="U6" s="833"/>
      <c r="V6" s="848">
        <f>SUM(V4:V5)</f>
        <v>5510000</v>
      </c>
      <c r="W6" s="832"/>
      <c r="X6" s="832"/>
      <c r="Y6" s="833"/>
    </row>
    <row r="7" spans="1:25" ht="15.75" customHeight="1">
      <c r="A7" s="855">
        <v>4</v>
      </c>
      <c r="B7" s="856"/>
      <c r="C7" s="840"/>
      <c r="D7" s="846"/>
      <c r="E7" s="223" t="s">
        <v>625</v>
      </c>
      <c r="F7" s="847" t="s">
        <v>219</v>
      </c>
      <c r="G7" s="842"/>
      <c r="H7" s="842"/>
      <c r="I7" s="843"/>
      <c r="J7" s="848">
        <f>J8</f>
        <v>16500000</v>
      </c>
      <c r="K7" s="832"/>
      <c r="L7" s="832"/>
      <c r="M7" s="833"/>
      <c r="N7" s="848">
        <f>N8</f>
        <v>16500000</v>
      </c>
      <c r="O7" s="832"/>
      <c r="P7" s="832"/>
      <c r="Q7" s="833"/>
      <c r="R7" s="848">
        <f>R8</f>
        <v>16500000</v>
      </c>
      <c r="S7" s="832"/>
      <c r="T7" s="832"/>
      <c r="U7" s="833"/>
      <c r="V7" s="848">
        <f>V8</f>
        <v>16500000</v>
      </c>
      <c r="W7" s="832"/>
      <c r="X7" s="832"/>
      <c r="Y7" s="833"/>
    </row>
    <row r="8" spans="1:25" ht="15.75" customHeight="1">
      <c r="A8" s="828">
        <v>5</v>
      </c>
      <c r="B8" s="829"/>
      <c r="C8" s="840"/>
      <c r="D8" s="846"/>
      <c r="E8" s="228" t="s">
        <v>220</v>
      </c>
      <c r="F8" s="849"/>
      <c r="G8" s="850"/>
      <c r="H8" s="850"/>
      <c r="I8" s="851"/>
      <c r="J8" s="852">
        <v>16500000</v>
      </c>
      <c r="K8" s="853"/>
      <c r="L8" s="853"/>
      <c r="M8" s="854"/>
      <c r="N8" s="852">
        <v>16500000</v>
      </c>
      <c r="O8" s="853"/>
      <c r="P8" s="853"/>
      <c r="Q8" s="854"/>
      <c r="R8" s="852">
        <v>16500000</v>
      </c>
      <c r="S8" s="853"/>
      <c r="T8" s="853"/>
      <c r="U8" s="854"/>
      <c r="V8" s="852">
        <v>16500000</v>
      </c>
      <c r="W8" s="853"/>
      <c r="X8" s="853"/>
      <c r="Y8" s="854"/>
    </row>
    <row r="9" spans="1:25" ht="15.75" customHeight="1">
      <c r="A9" s="855">
        <v>6</v>
      </c>
      <c r="B9" s="856"/>
      <c r="C9" s="840"/>
      <c r="D9" s="846"/>
      <c r="E9" s="223" t="s">
        <v>626</v>
      </c>
      <c r="F9" s="847" t="s">
        <v>226</v>
      </c>
      <c r="G9" s="842"/>
      <c r="H9" s="842"/>
      <c r="I9" s="843"/>
      <c r="J9" s="848">
        <f>SUM(J10)</f>
        <v>4950000</v>
      </c>
      <c r="K9" s="832"/>
      <c r="L9" s="832"/>
      <c r="M9" s="833"/>
      <c r="N9" s="848">
        <f>SUM(N10)</f>
        <v>4950000</v>
      </c>
      <c r="O9" s="832"/>
      <c r="P9" s="832"/>
      <c r="Q9" s="833"/>
      <c r="R9" s="848">
        <f>SUM(R10)</f>
        <v>4950000</v>
      </c>
      <c r="S9" s="832"/>
      <c r="T9" s="832"/>
      <c r="U9" s="833"/>
      <c r="V9" s="848">
        <f>SUM(V10)</f>
        <v>4950000</v>
      </c>
      <c r="W9" s="832"/>
      <c r="X9" s="832"/>
      <c r="Y9" s="833"/>
    </row>
    <row r="10" spans="1:25" ht="15.75" customHeight="1">
      <c r="A10" s="855">
        <v>7</v>
      </c>
      <c r="B10" s="856"/>
      <c r="C10" s="840"/>
      <c r="D10" s="846"/>
      <c r="E10" s="228" t="s">
        <v>227</v>
      </c>
      <c r="F10" s="849"/>
      <c r="G10" s="850"/>
      <c r="H10" s="850"/>
      <c r="I10" s="851"/>
      <c r="J10" s="852">
        <v>4950000</v>
      </c>
      <c r="K10" s="853"/>
      <c r="L10" s="853"/>
      <c r="M10" s="854"/>
      <c r="N10" s="852">
        <v>4950000</v>
      </c>
      <c r="O10" s="853"/>
      <c r="P10" s="853"/>
      <c r="Q10" s="854"/>
      <c r="R10" s="852">
        <v>4950000</v>
      </c>
      <c r="S10" s="853"/>
      <c r="T10" s="853"/>
      <c r="U10" s="854"/>
      <c r="V10" s="852">
        <v>4950000</v>
      </c>
      <c r="W10" s="853"/>
      <c r="X10" s="853"/>
      <c r="Y10" s="854"/>
    </row>
    <row r="11" spans="1:25" ht="15.75" customHeight="1">
      <c r="A11" s="828">
        <v>8</v>
      </c>
      <c r="B11" s="829"/>
      <c r="C11" s="840"/>
      <c r="D11" s="846"/>
      <c r="E11" s="223" t="s">
        <v>616</v>
      </c>
      <c r="F11" s="847" t="s">
        <v>228</v>
      </c>
      <c r="G11" s="842"/>
      <c r="H11" s="842"/>
      <c r="I11" s="843"/>
      <c r="J11" s="848">
        <f>SUM(J12:M13)</f>
        <v>300000</v>
      </c>
      <c r="K11" s="832"/>
      <c r="L11" s="832"/>
      <c r="M11" s="833"/>
      <c r="N11" s="848">
        <f>SUM(N12:Q13)</f>
        <v>300000</v>
      </c>
      <c r="O11" s="832"/>
      <c r="P11" s="832"/>
      <c r="Q11" s="833"/>
      <c r="R11" s="848">
        <f>SUM(R12:U13)</f>
        <v>300000</v>
      </c>
      <c r="S11" s="832"/>
      <c r="T11" s="832"/>
      <c r="U11" s="833"/>
      <c r="V11" s="848">
        <f>SUM(V12:Y13)</f>
        <v>300000</v>
      </c>
      <c r="W11" s="832"/>
      <c r="X11" s="832"/>
      <c r="Y11" s="833"/>
    </row>
    <row r="12" spans="1:25" ht="15.75" customHeight="1">
      <c r="A12" s="855">
        <v>9</v>
      </c>
      <c r="B12" s="856"/>
      <c r="C12" s="840"/>
      <c r="D12" s="846"/>
      <c r="E12" s="228" t="s">
        <v>229</v>
      </c>
      <c r="F12" s="849"/>
      <c r="G12" s="850"/>
      <c r="H12" s="850"/>
      <c r="I12" s="851"/>
      <c r="J12" s="852">
        <v>300000</v>
      </c>
      <c r="K12" s="853"/>
      <c r="L12" s="853"/>
      <c r="M12" s="854"/>
      <c r="N12" s="852">
        <v>300000</v>
      </c>
      <c r="O12" s="853"/>
      <c r="P12" s="853"/>
      <c r="Q12" s="854"/>
      <c r="R12" s="852">
        <v>300000</v>
      </c>
      <c r="S12" s="853"/>
      <c r="T12" s="853"/>
      <c r="U12" s="854"/>
      <c r="V12" s="852">
        <v>300000</v>
      </c>
      <c r="W12" s="853"/>
      <c r="X12" s="853"/>
      <c r="Y12" s="854"/>
    </row>
    <row r="13" spans="1:25" ht="15.75" customHeight="1">
      <c r="A13" s="855">
        <v>10</v>
      </c>
      <c r="B13" s="856"/>
      <c r="C13" s="840"/>
      <c r="D13" s="846"/>
      <c r="E13" s="228" t="s">
        <v>230</v>
      </c>
      <c r="F13" s="849"/>
      <c r="G13" s="850"/>
      <c r="H13" s="850"/>
      <c r="I13" s="851"/>
      <c r="J13" s="852">
        <v>0</v>
      </c>
      <c r="K13" s="853"/>
      <c r="L13" s="853"/>
      <c r="M13" s="854"/>
      <c r="N13" s="852">
        <v>0</v>
      </c>
      <c r="O13" s="853"/>
      <c r="P13" s="853"/>
      <c r="Q13" s="854"/>
      <c r="R13" s="852">
        <v>0</v>
      </c>
      <c r="S13" s="853"/>
      <c r="T13" s="853"/>
      <c r="U13" s="854"/>
      <c r="V13" s="852">
        <v>0</v>
      </c>
      <c r="W13" s="853"/>
      <c r="X13" s="853"/>
      <c r="Y13" s="854"/>
    </row>
    <row r="14" spans="1:25" ht="32.25" customHeight="1">
      <c r="A14" s="828">
        <v>11</v>
      </c>
      <c r="B14" s="829"/>
      <c r="C14" s="692" t="s">
        <v>617</v>
      </c>
      <c r="D14" s="693"/>
      <c r="E14" s="693"/>
      <c r="F14" s="847" t="s">
        <v>232</v>
      </c>
      <c r="G14" s="842"/>
      <c r="H14" s="842"/>
      <c r="I14" s="843"/>
      <c r="J14" s="848">
        <f>SUM(J7+J9+J11)</f>
        <v>21750000</v>
      </c>
      <c r="K14" s="832"/>
      <c r="L14" s="832"/>
      <c r="M14" s="833"/>
      <c r="N14" s="848">
        <f>SUM(N7+N9+N11)</f>
        <v>21750000</v>
      </c>
      <c r="O14" s="832"/>
      <c r="P14" s="832"/>
      <c r="Q14" s="833"/>
      <c r="R14" s="848">
        <f>SUM(R7+R9+R11)</f>
        <v>21750000</v>
      </c>
      <c r="S14" s="832"/>
      <c r="T14" s="832"/>
      <c r="U14" s="833"/>
      <c r="V14" s="848">
        <f>SUM(V7+V9+V11)</f>
        <v>21750000</v>
      </c>
      <c r="W14" s="832"/>
      <c r="X14" s="832"/>
      <c r="Y14" s="833"/>
    </row>
    <row r="15" spans="1:25" s="93" customFormat="1" ht="32.25" customHeight="1">
      <c r="A15" s="828">
        <v>12</v>
      </c>
      <c r="B15" s="829"/>
      <c r="C15" s="712" t="s">
        <v>618</v>
      </c>
      <c r="D15" s="713"/>
      <c r="E15" s="713"/>
      <c r="F15" s="857" t="s">
        <v>233</v>
      </c>
      <c r="G15" s="858"/>
      <c r="H15" s="858"/>
      <c r="I15" s="859"/>
      <c r="J15" s="860">
        <f>SUM(J6+J14)</f>
        <v>27260000</v>
      </c>
      <c r="K15" s="861"/>
      <c r="L15" s="861"/>
      <c r="M15" s="862"/>
      <c r="N15" s="860">
        <f>SUM(N6+N14)</f>
        <v>27260000</v>
      </c>
      <c r="O15" s="861"/>
      <c r="P15" s="861"/>
      <c r="Q15" s="862"/>
      <c r="R15" s="860">
        <f>SUM(R6+R14)</f>
        <v>27260000</v>
      </c>
      <c r="S15" s="861"/>
      <c r="T15" s="861"/>
      <c r="U15" s="862"/>
      <c r="V15" s="860">
        <f>SUM(V6+V14)</f>
        <v>27260000</v>
      </c>
      <c r="W15" s="861"/>
      <c r="X15" s="861"/>
      <c r="Y15" s="862"/>
    </row>
    <row r="16" spans="1:25" ht="15.75" customHeight="1">
      <c r="A16" s="855">
        <v>13</v>
      </c>
      <c r="B16" s="856"/>
      <c r="C16" s="840"/>
      <c r="D16" s="846"/>
      <c r="E16" s="231" t="s">
        <v>234</v>
      </c>
      <c r="F16" s="847" t="s">
        <v>235</v>
      </c>
      <c r="G16" s="842"/>
      <c r="H16" s="842"/>
      <c r="I16" s="843"/>
      <c r="J16" s="848">
        <v>125000</v>
      </c>
      <c r="K16" s="832"/>
      <c r="L16" s="832"/>
      <c r="M16" s="833"/>
      <c r="N16" s="848">
        <v>125000</v>
      </c>
      <c r="O16" s="832"/>
      <c r="P16" s="832"/>
      <c r="Q16" s="833"/>
      <c r="R16" s="848">
        <v>125000</v>
      </c>
      <c r="S16" s="832"/>
      <c r="T16" s="832"/>
      <c r="U16" s="833"/>
      <c r="V16" s="848">
        <v>125000</v>
      </c>
      <c r="W16" s="832"/>
      <c r="X16" s="832"/>
      <c r="Y16" s="833"/>
    </row>
    <row r="17" spans="1:25" ht="15.75" customHeight="1">
      <c r="A17" s="828">
        <v>14</v>
      </c>
      <c r="B17" s="829"/>
      <c r="C17" s="840"/>
      <c r="D17" s="846"/>
      <c r="E17" s="231" t="s">
        <v>889</v>
      </c>
      <c r="F17" s="847" t="s">
        <v>236</v>
      </c>
      <c r="G17" s="842"/>
      <c r="H17" s="842"/>
      <c r="I17" s="843"/>
      <c r="J17" s="848">
        <v>2300000</v>
      </c>
      <c r="K17" s="832"/>
      <c r="L17" s="832"/>
      <c r="M17" s="833"/>
      <c r="N17" s="848">
        <v>2300000</v>
      </c>
      <c r="O17" s="832"/>
      <c r="P17" s="832"/>
      <c r="Q17" s="833"/>
      <c r="R17" s="848">
        <v>2300000</v>
      </c>
      <c r="S17" s="832"/>
      <c r="T17" s="832"/>
      <c r="U17" s="833"/>
      <c r="V17" s="848">
        <v>2300000</v>
      </c>
      <c r="W17" s="832"/>
      <c r="X17" s="832"/>
      <c r="Y17" s="833"/>
    </row>
    <row r="18" spans="1:25" ht="15.75" customHeight="1">
      <c r="A18" s="855">
        <v>15</v>
      </c>
      <c r="B18" s="856"/>
      <c r="C18" s="840"/>
      <c r="D18" s="846"/>
      <c r="E18" s="231" t="s">
        <v>237</v>
      </c>
      <c r="F18" s="847" t="s">
        <v>238</v>
      </c>
      <c r="G18" s="842"/>
      <c r="H18" s="842"/>
      <c r="I18" s="843"/>
      <c r="J18" s="848">
        <v>3400000</v>
      </c>
      <c r="K18" s="832"/>
      <c r="L18" s="832"/>
      <c r="M18" s="833"/>
      <c r="N18" s="848">
        <v>3400000</v>
      </c>
      <c r="O18" s="832"/>
      <c r="P18" s="832"/>
      <c r="Q18" s="833"/>
      <c r="R18" s="848">
        <v>3400000</v>
      </c>
      <c r="S18" s="832"/>
      <c r="T18" s="832"/>
      <c r="U18" s="833"/>
      <c r="V18" s="848">
        <v>3400000</v>
      </c>
      <c r="W18" s="832"/>
      <c r="X18" s="832"/>
      <c r="Y18" s="833"/>
    </row>
    <row r="19" spans="1:25" ht="15.75" customHeight="1">
      <c r="A19" s="828">
        <v>16</v>
      </c>
      <c r="B19" s="829"/>
      <c r="C19" s="840"/>
      <c r="D19" s="846"/>
      <c r="E19" s="231" t="s">
        <v>239</v>
      </c>
      <c r="F19" s="847" t="s">
        <v>240</v>
      </c>
      <c r="G19" s="842"/>
      <c r="H19" s="842"/>
      <c r="I19" s="843"/>
      <c r="J19" s="848">
        <v>12250000</v>
      </c>
      <c r="K19" s="832"/>
      <c r="L19" s="832"/>
      <c r="M19" s="833"/>
      <c r="N19" s="848">
        <v>12250000</v>
      </c>
      <c r="O19" s="832"/>
      <c r="P19" s="832"/>
      <c r="Q19" s="833"/>
      <c r="R19" s="848">
        <v>12250000</v>
      </c>
      <c r="S19" s="832"/>
      <c r="T19" s="832"/>
      <c r="U19" s="833"/>
      <c r="V19" s="848">
        <v>12250000</v>
      </c>
      <c r="W19" s="832"/>
      <c r="X19" s="832"/>
      <c r="Y19" s="833"/>
    </row>
    <row r="20" spans="1:25" ht="15.75" customHeight="1">
      <c r="A20" s="828">
        <v>17</v>
      </c>
      <c r="B20" s="829"/>
      <c r="C20" s="229"/>
      <c r="D20" s="529"/>
      <c r="E20" s="231" t="s">
        <v>1110</v>
      </c>
      <c r="F20" s="868" t="s">
        <v>1044</v>
      </c>
      <c r="G20" s="868"/>
      <c r="H20" s="868"/>
      <c r="I20" s="528"/>
      <c r="J20" s="848">
        <v>4250000</v>
      </c>
      <c r="K20" s="832"/>
      <c r="L20" s="832"/>
      <c r="M20" s="833"/>
      <c r="N20" s="848">
        <v>4250000</v>
      </c>
      <c r="O20" s="832"/>
      <c r="P20" s="832"/>
      <c r="Q20" s="833"/>
      <c r="R20" s="848">
        <v>4250000</v>
      </c>
      <c r="S20" s="832"/>
      <c r="T20" s="832"/>
      <c r="U20" s="833"/>
      <c r="V20" s="848">
        <v>4250000</v>
      </c>
      <c r="W20" s="832"/>
      <c r="X20" s="832"/>
      <c r="Y20" s="833"/>
    </row>
    <row r="21" spans="1:25" ht="15.75" customHeight="1">
      <c r="A21" s="659"/>
      <c r="B21" s="660"/>
      <c r="C21" s="229"/>
      <c r="D21" s="529"/>
      <c r="E21" s="231" t="s">
        <v>1200</v>
      </c>
      <c r="F21" s="868" t="s">
        <v>1042</v>
      </c>
      <c r="G21" s="868"/>
      <c r="H21" s="868"/>
      <c r="I21" s="869"/>
      <c r="J21" s="870">
        <v>4600000</v>
      </c>
      <c r="K21" s="871"/>
      <c r="L21" s="871"/>
      <c r="M21" s="658"/>
      <c r="N21" s="870">
        <v>4600000</v>
      </c>
      <c r="O21" s="871"/>
      <c r="P21" s="871"/>
      <c r="Q21" s="658"/>
      <c r="R21" s="870">
        <v>4600000</v>
      </c>
      <c r="S21" s="871"/>
      <c r="T21" s="871"/>
      <c r="U21" s="658"/>
      <c r="V21" s="870">
        <v>4600000</v>
      </c>
      <c r="W21" s="871"/>
      <c r="X21" s="871"/>
      <c r="Y21" s="658"/>
    </row>
    <row r="22" spans="1:25" ht="15.75" customHeight="1">
      <c r="A22" s="855">
        <v>18</v>
      </c>
      <c r="B22" s="856"/>
      <c r="C22" s="840"/>
      <c r="D22" s="846"/>
      <c r="E22" s="231" t="s">
        <v>241</v>
      </c>
      <c r="F22" s="847" t="s">
        <v>242</v>
      </c>
      <c r="G22" s="842"/>
      <c r="H22" s="842"/>
      <c r="I22" s="843"/>
      <c r="J22" s="848"/>
      <c r="K22" s="832"/>
      <c r="L22" s="832"/>
      <c r="M22" s="833"/>
      <c r="N22" s="848"/>
      <c r="O22" s="832"/>
      <c r="P22" s="832"/>
      <c r="Q22" s="833"/>
      <c r="R22" s="848"/>
      <c r="S22" s="832"/>
      <c r="T22" s="832"/>
      <c r="U22" s="833"/>
      <c r="V22" s="848"/>
      <c r="W22" s="832"/>
      <c r="X22" s="832"/>
      <c r="Y22" s="833"/>
    </row>
    <row r="23" spans="1:25" ht="37.5" customHeight="1">
      <c r="A23" s="855">
        <v>19</v>
      </c>
      <c r="B23" s="856"/>
      <c r="C23" s="709" t="s">
        <v>619</v>
      </c>
      <c r="D23" s="711"/>
      <c r="E23" s="711"/>
      <c r="F23" s="847" t="s">
        <v>243</v>
      </c>
      <c r="G23" s="842"/>
      <c r="H23" s="842"/>
      <c r="I23" s="843"/>
      <c r="J23" s="848">
        <f>SUM(J16:J22)</f>
        <v>26925000</v>
      </c>
      <c r="K23" s="832"/>
      <c r="L23" s="832"/>
      <c r="M23" s="833"/>
      <c r="N23" s="848">
        <f>SUM(N16:N22)</f>
        <v>26925000</v>
      </c>
      <c r="O23" s="832"/>
      <c r="P23" s="832"/>
      <c r="Q23" s="833"/>
      <c r="R23" s="848">
        <f>SUM(R16:R22)</f>
        <v>26925000</v>
      </c>
      <c r="S23" s="832"/>
      <c r="T23" s="832"/>
      <c r="U23" s="833"/>
      <c r="V23" s="848">
        <f>SUM(V16:V22)</f>
        <v>26925000</v>
      </c>
      <c r="W23" s="832"/>
      <c r="X23" s="832"/>
      <c r="Y23" s="833"/>
    </row>
    <row r="24" spans="1:25" ht="37.5" customHeight="1">
      <c r="A24" s="828">
        <v>20</v>
      </c>
      <c r="B24" s="829"/>
      <c r="C24" s="709" t="s">
        <v>668</v>
      </c>
      <c r="D24" s="711"/>
      <c r="E24" s="711"/>
      <c r="F24" s="830" t="s">
        <v>272</v>
      </c>
      <c r="G24" s="830"/>
      <c r="H24" s="830"/>
      <c r="I24" s="830"/>
      <c r="J24" s="831">
        <f>J15+J23</f>
        <v>54185000</v>
      </c>
      <c r="K24" s="832"/>
      <c r="L24" s="832"/>
      <c r="M24" s="833"/>
      <c r="N24" s="831">
        <f>N15+N23</f>
        <v>54185000</v>
      </c>
      <c r="O24" s="832"/>
      <c r="P24" s="832"/>
      <c r="Q24" s="833"/>
      <c r="R24" s="831">
        <f>R15+R23</f>
        <v>54185000</v>
      </c>
      <c r="S24" s="832"/>
      <c r="T24" s="832"/>
      <c r="U24" s="833"/>
      <c r="V24" s="831">
        <f>V15+V23</f>
        <v>54185000</v>
      </c>
      <c r="W24" s="832"/>
      <c r="X24" s="832"/>
      <c r="Y24" s="833"/>
    </row>
    <row r="25" spans="7:14" ht="15.75">
      <c r="G25" s="84"/>
      <c r="H25" s="538"/>
      <c r="I25" s="538"/>
      <c r="J25" s="539"/>
      <c r="K25" s="539"/>
      <c r="L25" s="539"/>
      <c r="M25" s="539"/>
      <c r="N25" s="538"/>
    </row>
    <row r="26" spans="7:14" ht="15.75">
      <c r="G26" s="84"/>
      <c r="H26" s="538"/>
      <c r="I26" s="538"/>
      <c r="J26" s="540"/>
      <c r="K26" s="540"/>
      <c r="L26" s="540"/>
      <c r="M26" s="540"/>
      <c r="N26" s="538"/>
    </row>
    <row r="27" spans="7:14" ht="15.75">
      <c r="G27" s="84"/>
      <c r="H27" s="538"/>
      <c r="I27" s="538"/>
      <c r="J27" s="540"/>
      <c r="K27" s="540"/>
      <c r="L27" s="540"/>
      <c r="M27" s="540"/>
      <c r="N27" s="538"/>
    </row>
    <row r="28" spans="7:14" ht="15.75">
      <c r="G28" s="84"/>
      <c r="H28" s="538"/>
      <c r="I28" s="538"/>
      <c r="J28" s="540"/>
      <c r="K28" s="540"/>
      <c r="L28" s="540"/>
      <c r="M28" s="540"/>
      <c r="N28" s="538"/>
    </row>
    <row r="29" ht="15.75">
      <c r="K29" s="87" t="s">
        <v>1111</v>
      </c>
    </row>
  </sheetData>
  <sheetProtection/>
  <mergeCells count="162">
    <mergeCell ref="F21:I21"/>
    <mergeCell ref="J21:L21"/>
    <mergeCell ref="N21:P21"/>
    <mergeCell ref="R21:T21"/>
    <mergeCell ref="V21:X21"/>
    <mergeCell ref="V20:Y20"/>
    <mergeCell ref="F20:H20"/>
    <mergeCell ref="A20:B20"/>
    <mergeCell ref="J20:M20"/>
    <mergeCell ref="N20:Q20"/>
    <mergeCell ref="R20:U20"/>
    <mergeCell ref="V19:Y19"/>
    <mergeCell ref="V22:Y22"/>
    <mergeCell ref="R19:U19"/>
    <mergeCell ref="R22:U22"/>
    <mergeCell ref="N19:Q19"/>
    <mergeCell ref="N22:Q22"/>
    <mergeCell ref="V23:Y23"/>
    <mergeCell ref="V24:Y24"/>
    <mergeCell ref="V13:Y13"/>
    <mergeCell ref="V14:Y14"/>
    <mergeCell ref="V15:Y15"/>
    <mergeCell ref="V16:Y16"/>
    <mergeCell ref="V17:Y17"/>
    <mergeCell ref="V18:Y18"/>
    <mergeCell ref="V7:Y7"/>
    <mergeCell ref="V8:Y8"/>
    <mergeCell ref="V9:Y9"/>
    <mergeCell ref="V10:Y10"/>
    <mergeCell ref="V11:Y11"/>
    <mergeCell ref="V12:Y12"/>
    <mergeCell ref="R23:U23"/>
    <mergeCell ref="R24:U24"/>
    <mergeCell ref="V1:Y1"/>
    <mergeCell ref="V2:Y2"/>
    <mergeCell ref="V3:Y3"/>
    <mergeCell ref="V4:Y4"/>
    <mergeCell ref="V5:Y5"/>
    <mergeCell ref="V6:Y6"/>
    <mergeCell ref="R13:U13"/>
    <mergeCell ref="R14:U14"/>
    <mergeCell ref="R15:U15"/>
    <mergeCell ref="R16:U16"/>
    <mergeCell ref="R17:U17"/>
    <mergeCell ref="R18:U18"/>
    <mergeCell ref="R7:U7"/>
    <mergeCell ref="R8:U8"/>
    <mergeCell ref="R9:U9"/>
    <mergeCell ref="R10:U10"/>
    <mergeCell ref="R11:U11"/>
    <mergeCell ref="R12:U12"/>
    <mergeCell ref="N23:Q23"/>
    <mergeCell ref="N24:Q24"/>
    <mergeCell ref="R1:U1"/>
    <mergeCell ref="R2:U2"/>
    <mergeCell ref="R3:U3"/>
    <mergeCell ref="R4:U4"/>
    <mergeCell ref="R5:U5"/>
    <mergeCell ref="R6:U6"/>
    <mergeCell ref="N13:Q13"/>
    <mergeCell ref="N14:Q14"/>
    <mergeCell ref="N15:Q15"/>
    <mergeCell ref="N16:Q16"/>
    <mergeCell ref="N17:Q17"/>
    <mergeCell ref="N18:Q18"/>
    <mergeCell ref="N7:Q7"/>
    <mergeCell ref="N8:Q8"/>
    <mergeCell ref="N9:Q9"/>
    <mergeCell ref="N10:Q10"/>
    <mergeCell ref="N11:Q11"/>
    <mergeCell ref="N12:Q12"/>
    <mergeCell ref="N1:Q1"/>
    <mergeCell ref="N2:Q2"/>
    <mergeCell ref="N4:Q4"/>
    <mergeCell ref="N5:Q5"/>
    <mergeCell ref="N6:Q6"/>
    <mergeCell ref="N3:P3"/>
    <mergeCell ref="A2:B3"/>
    <mergeCell ref="A23:B23"/>
    <mergeCell ref="C23:E23"/>
    <mergeCell ref="F23:I23"/>
    <mergeCell ref="J23:M23"/>
    <mergeCell ref="A19:B19"/>
    <mergeCell ref="C19:D19"/>
    <mergeCell ref="F19:I19"/>
    <mergeCell ref="J19:M19"/>
    <mergeCell ref="A22:B22"/>
    <mergeCell ref="C22:D22"/>
    <mergeCell ref="F22:I22"/>
    <mergeCell ref="J22:M22"/>
    <mergeCell ref="C24:E24"/>
    <mergeCell ref="A17:B17"/>
    <mergeCell ref="C17:D17"/>
    <mergeCell ref="F17:I17"/>
    <mergeCell ref="J17:M17"/>
    <mergeCell ref="A18:B18"/>
    <mergeCell ref="C18:D18"/>
    <mergeCell ref="F18:I18"/>
    <mergeCell ref="J18:M18"/>
    <mergeCell ref="A15:B15"/>
    <mergeCell ref="C15:E15"/>
    <mergeCell ref="F15:I15"/>
    <mergeCell ref="J15:M15"/>
    <mergeCell ref="A16:B16"/>
    <mergeCell ref="C16:D16"/>
    <mergeCell ref="F16:I16"/>
    <mergeCell ref="J16:M16"/>
    <mergeCell ref="A13:B13"/>
    <mergeCell ref="C13:D13"/>
    <mergeCell ref="F13:I13"/>
    <mergeCell ref="J13:M13"/>
    <mergeCell ref="A14:B14"/>
    <mergeCell ref="C14:E14"/>
    <mergeCell ref="F14:I14"/>
    <mergeCell ref="J14:M14"/>
    <mergeCell ref="A11:B11"/>
    <mergeCell ref="C11:D11"/>
    <mergeCell ref="F11:I11"/>
    <mergeCell ref="J11:M11"/>
    <mergeCell ref="A12:B12"/>
    <mergeCell ref="C12:D12"/>
    <mergeCell ref="F12:I12"/>
    <mergeCell ref="J12:M12"/>
    <mergeCell ref="A7:B7"/>
    <mergeCell ref="A9:B9"/>
    <mergeCell ref="C9:D9"/>
    <mergeCell ref="F9:I9"/>
    <mergeCell ref="J9:M9"/>
    <mergeCell ref="A10:B10"/>
    <mergeCell ref="C10:D10"/>
    <mergeCell ref="F10:I10"/>
    <mergeCell ref="J10:M10"/>
    <mergeCell ref="F5:I5"/>
    <mergeCell ref="J5:M5"/>
    <mergeCell ref="A8:B8"/>
    <mergeCell ref="C8:D8"/>
    <mergeCell ref="F8:I8"/>
    <mergeCell ref="J8:M8"/>
    <mergeCell ref="A6:B6"/>
    <mergeCell ref="C6:E6"/>
    <mergeCell ref="F6:I6"/>
    <mergeCell ref="J6:M6"/>
    <mergeCell ref="F3:I3"/>
    <mergeCell ref="C3:E3"/>
    <mergeCell ref="C7:D7"/>
    <mergeCell ref="F7:I7"/>
    <mergeCell ref="J7:M7"/>
    <mergeCell ref="A4:B4"/>
    <mergeCell ref="C4:D4"/>
    <mergeCell ref="F4:I4"/>
    <mergeCell ref="J4:M4"/>
    <mergeCell ref="A5:B5"/>
    <mergeCell ref="J3:L3"/>
    <mergeCell ref="A24:B24"/>
    <mergeCell ref="F24:I24"/>
    <mergeCell ref="J24:M24"/>
    <mergeCell ref="A1:I1"/>
    <mergeCell ref="J1:M1"/>
    <mergeCell ref="C2:E2"/>
    <mergeCell ref="F2:I2"/>
    <mergeCell ref="J2:M2"/>
    <mergeCell ref="C5:D5"/>
  </mergeCells>
  <printOptions horizontalCentered="1"/>
  <pageMargins left="0.1968503937007874" right="0.1968503937007874" top="1.3779527559055118" bottom="0.984251968503937" header="0.5118110236220472" footer="0.5118110236220472"/>
  <pageSetup fitToHeight="1" fitToWidth="1" horizontalDpi="360" verticalDpi="360" orientation="landscape" paperSize="9" scale="73" r:id="rId1"/>
  <headerFooter alignWithMargins="0">
    <oddHeader>&amp;LMAGYARPOLÁNY KÖZSÉG
ÖNKORMÁNYZATA&amp;C2020. évi költségvetés
Közhatalmi és egyéb működési bevételek
&amp;R9. melléklet Magyarpolány Község Önkormányat Képviselő-testületének
2/2020. (II. 14.) önkormányzati rendeletéhez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view="pageLayout" workbookViewId="0" topLeftCell="A1">
      <selection activeCell="A5" sqref="A5:A13"/>
    </sheetView>
  </sheetViews>
  <sheetFormatPr defaultColWidth="9.00390625" defaultRowHeight="36.75" customHeight="1"/>
  <cols>
    <col min="1" max="1" width="6.625" style="38" bestFit="1" customWidth="1"/>
    <col min="2" max="2" width="11.375" style="38" customWidth="1"/>
    <col min="3" max="3" width="55.375" style="38" customWidth="1"/>
    <col min="4" max="4" width="15.625" style="38" bestFit="1" customWidth="1"/>
    <col min="5" max="5" width="14.625" style="38" customWidth="1"/>
    <col min="6" max="6" width="54.00390625" style="38" customWidth="1"/>
    <col min="7" max="7" width="15.625" style="38" bestFit="1" customWidth="1"/>
    <col min="8" max="9" width="12.125" style="38" customWidth="1"/>
    <col min="10" max="16384" width="9.125" style="38" customWidth="1"/>
  </cols>
  <sheetData>
    <row r="1" spans="1:7" ht="36.75" customHeight="1" thickBot="1">
      <c r="A1" s="220"/>
      <c r="B1" s="220"/>
      <c r="C1" s="220"/>
      <c r="D1" s="220"/>
      <c r="E1" s="220"/>
      <c r="F1" s="220"/>
      <c r="G1" s="220"/>
    </row>
    <row r="2" spans="1:7" ht="36.75" customHeight="1">
      <c r="A2" s="541"/>
      <c r="B2" s="542"/>
      <c r="C2" s="543"/>
      <c r="D2" s="543"/>
      <c r="E2" s="542"/>
      <c r="F2" s="544"/>
      <c r="G2" s="545"/>
    </row>
    <row r="3" spans="1:7" ht="36.75" customHeight="1">
      <c r="A3" s="546"/>
      <c r="B3" s="192" t="s">
        <v>2</v>
      </c>
      <c r="C3" s="192" t="s">
        <v>3</v>
      </c>
      <c r="D3" s="192" t="s">
        <v>4</v>
      </c>
      <c r="E3" s="192" t="s">
        <v>280</v>
      </c>
      <c r="F3" s="547" t="s">
        <v>629</v>
      </c>
      <c r="G3" s="548" t="s">
        <v>630</v>
      </c>
    </row>
    <row r="4" spans="1:7" ht="36.75" customHeight="1">
      <c r="A4" s="549"/>
      <c r="B4" s="195" t="s">
        <v>777</v>
      </c>
      <c r="C4" s="872" t="s">
        <v>281</v>
      </c>
      <c r="D4" s="872"/>
      <c r="E4" s="195" t="s">
        <v>777</v>
      </c>
      <c r="F4" s="872" t="s">
        <v>282</v>
      </c>
      <c r="G4" s="873"/>
    </row>
    <row r="5" spans="1:7" ht="36.75" customHeight="1" thickBot="1">
      <c r="A5" s="549" t="s">
        <v>1226</v>
      </c>
      <c r="B5" s="550" t="s">
        <v>1113</v>
      </c>
      <c r="C5" s="661" t="s">
        <v>1114</v>
      </c>
      <c r="D5" s="551">
        <v>37785000</v>
      </c>
      <c r="E5" s="207" t="s">
        <v>820</v>
      </c>
      <c r="F5" s="662" t="s">
        <v>287</v>
      </c>
      <c r="G5" s="207">
        <v>37931845</v>
      </c>
    </row>
    <row r="6" spans="1:7" ht="36.75" customHeight="1" thickBot="1">
      <c r="A6" s="549" t="s">
        <v>1227</v>
      </c>
      <c r="B6" s="550" t="s">
        <v>1113</v>
      </c>
      <c r="C6" s="661" t="s">
        <v>1115</v>
      </c>
      <c r="D6" s="551">
        <v>12053901</v>
      </c>
      <c r="E6" s="207" t="s">
        <v>778</v>
      </c>
      <c r="F6" s="662" t="s">
        <v>780</v>
      </c>
      <c r="G6" s="207">
        <v>6630616.775</v>
      </c>
    </row>
    <row r="7" spans="1:7" ht="36.75" customHeight="1" thickBot="1">
      <c r="A7" s="549" t="s">
        <v>1228</v>
      </c>
      <c r="B7" s="550" t="s">
        <v>1113</v>
      </c>
      <c r="C7" s="661" t="s">
        <v>1219</v>
      </c>
      <c r="D7" s="551">
        <v>4010014</v>
      </c>
      <c r="E7" s="207" t="s">
        <v>779</v>
      </c>
      <c r="F7" s="662" t="s">
        <v>762</v>
      </c>
      <c r="G7" s="207">
        <v>11755238</v>
      </c>
    </row>
    <row r="8" spans="1:7" ht="36.75" customHeight="1" thickBot="1">
      <c r="A8" s="549" t="s">
        <v>1229</v>
      </c>
      <c r="B8" s="550" t="s">
        <v>1113</v>
      </c>
      <c r="C8" s="661" t="s">
        <v>1220</v>
      </c>
      <c r="D8" s="551"/>
      <c r="E8" s="207" t="s">
        <v>781</v>
      </c>
      <c r="F8" s="662" t="s">
        <v>604</v>
      </c>
      <c r="G8" s="207">
        <v>46215</v>
      </c>
    </row>
    <row r="9" spans="1:7" ht="36.75" customHeight="1">
      <c r="A9" s="549" t="s">
        <v>1230</v>
      </c>
      <c r="B9" s="207" t="s">
        <v>1113</v>
      </c>
      <c r="C9" s="663" t="s">
        <v>1116</v>
      </c>
      <c r="D9" s="551">
        <v>53848915</v>
      </c>
      <c r="E9" s="664"/>
      <c r="F9" s="664"/>
      <c r="G9" s="664"/>
    </row>
    <row r="10" spans="1:7" ht="36.75" customHeight="1">
      <c r="A10" s="549" t="s">
        <v>1231</v>
      </c>
      <c r="B10" s="207" t="s">
        <v>1221</v>
      </c>
      <c r="C10" s="661" t="s">
        <v>1222</v>
      </c>
      <c r="D10" s="551">
        <v>0</v>
      </c>
      <c r="E10" s="664"/>
      <c r="F10" s="664"/>
      <c r="G10" s="664"/>
    </row>
    <row r="11" spans="1:7" ht="36.75" customHeight="1">
      <c r="A11" s="549" t="s">
        <v>1232</v>
      </c>
      <c r="B11" s="207" t="s">
        <v>236</v>
      </c>
      <c r="C11" s="665" t="s">
        <v>1223</v>
      </c>
      <c r="D11" s="552">
        <v>2515000</v>
      </c>
      <c r="E11" s="207"/>
      <c r="F11" s="662"/>
      <c r="G11" s="666"/>
    </row>
    <row r="12" spans="1:7" ht="36.75" customHeight="1">
      <c r="A12" s="549" t="s">
        <v>1233</v>
      </c>
      <c r="B12" s="630" t="s">
        <v>1224</v>
      </c>
      <c r="C12" s="665" t="s">
        <v>1225</v>
      </c>
      <c r="D12" s="552"/>
      <c r="E12" s="630"/>
      <c r="F12" s="662"/>
      <c r="G12" s="666"/>
    </row>
    <row r="13" spans="1:7" ht="36.75" customHeight="1" thickBot="1">
      <c r="A13" s="549" t="s">
        <v>1234</v>
      </c>
      <c r="B13" s="553" t="s">
        <v>114</v>
      </c>
      <c r="C13" s="667" t="s">
        <v>1117</v>
      </c>
      <c r="D13" s="554">
        <v>56363915</v>
      </c>
      <c r="E13" s="553" t="s">
        <v>10</v>
      </c>
      <c r="F13" s="663" t="s">
        <v>1118</v>
      </c>
      <c r="G13" s="212">
        <v>56363914.775</v>
      </c>
    </row>
  </sheetData>
  <sheetProtection/>
  <mergeCells count="2">
    <mergeCell ref="C4:D4"/>
    <mergeCell ref="F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  <headerFooter>
    <oddHeader>&amp;LMAGYARPOLÁNYI KÖZÖS
ÖNKORMÁNYZATI HIVATAL&amp;C2020. ÉVI KÖLTSÉGVETÉS
BEVÉTELEK ÉS KIADÁSOK ALAKULÁSA&amp;R10.a. melléklet Magyarpolány Község Önkormányat
Képviselő-testületének
2/2020. (II. 14.) önkormányzati rendeletéhez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view="pageLayout" workbookViewId="0" topLeftCell="A1">
      <selection activeCell="B26" sqref="B26"/>
    </sheetView>
  </sheetViews>
  <sheetFormatPr defaultColWidth="9.00390625" defaultRowHeight="12.75"/>
  <cols>
    <col min="1" max="1" width="13.875" style="38" customWidth="1"/>
    <col min="2" max="2" width="56.75390625" style="38" customWidth="1"/>
    <col min="3" max="8" width="26.00390625" style="38" customWidth="1"/>
    <col min="9" max="16384" width="9.125" style="38" customWidth="1"/>
  </cols>
  <sheetData>
    <row r="1" spans="1:8" ht="12.75">
      <c r="A1" s="163"/>
      <c r="B1" s="158"/>
      <c r="C1" s="158"/>
      <c r="D1" s="158"/>
      <c r="E1" s="158"/>
      <c r="F1" s="158"/>
      <c r="G1" s="158"/>
      <c r="H1" s="158"/>
    </row>
    <row r="2" spans="1:9" ht="12.75">
      <c r="A2" s="165"/>
      <c r="B2" s="159" t="s">
        <v>2</v>
      </c>
      <c r="C2" s="159" t="s">
        <v>114</v>
      </c>
      <c r="D2" s="159" t="s">
        <v>4</v>
      </c>
      <c r="E2" s="159" t="s">
        <v>5</v>
      </c>
      <c r="F2" s="159" t="s">
        <v>6</v>
      </c>
      <c r="G2" s="159" t="s">
        <v>280</v>
      </c>
      <c r="H2" s="159" t="s">
        <v>280</v>
      </c>
      <c r="I2" s="62"/>
    </row>
    <row r="3" spans="1:9" ht="76.5">
      <c r="A3" s="555"/>
      <c r="B3" s="161" t="s">
        <v>681</v>
      </c>
      <c r="C3" s="161" t="s">
        <v>682</v>
      </c>
      <c r="D3" s="161" t="s">
        <v>683</v>
      </c>
      <c r="E3" s="161" t="s">
        <v>684</v>
      </c>
      <c r="F3" s="161" t="s">
        <v>763</v>
      </c>
      <c r="G3" s="161" t="s">
        <v>686</v>
      </c>
      <c r="H3" s="161" t="s">
        <v>764</v>
      </c>
      <c r="I3" s="558"/>
    </row>
    <row r="4" spans="1:9" ht="49.5" customHeight="1">
      <c r="A4" s="555" t="s">
        <v>1226</v>
      </c>
      <c r="B4" s="631" t="s">
        <v>692</v>
      </c>
      <c r="C4" s="632" t="s">
        <v>765</v>
      </c>
      <c r="D4" s="556">
        <f>E4+F4+G4+H4</f>
        <v>29719874.595</v>
      </c>
      <c r="E4" s="556">
        <f>'[2]2.b.m.'!E17</f>
        <v>19139801</v>
      </c>
      <c r="F4" s="556">
        <f>'[2]2.b.m.'!E21</f>
        <v>3306687.5949999997</v>
      </c>
      <c r="G4" s="556">
        <f>'[2]2.b.m.'!E60</f>
        <v>7233381</v>
      </c>
      <c r="H4" s="557">
        <f>'[2]2.b.m.'!E65</f>
        <v>40005</v>
      </c>
      <c r="I4" s="559"/>
    </row>
    <row r="5" spans="1:9" ht="49.5" customHeight="1">
      <c r="A5" s="555" t="s">
        <v>1227</v>
      </c>
      <c r="B5" s="631" t="s">
        <v>692</v>
      </c>
      <c r="C5" s="632" t="s">
        <v>766</v>
      </c>
      <c r="D5" s="556">
        <f>E5+F5+G5+H5</f>
        <v>26644040.18</v>
      </c>
      <c r="E5" s="556">
        <f>'[2]2.b.m.'!F17</f>
        <v>18792044</v>
      </c>
      <c r="F5" s="556">
        <f>'[2]2.b.m.'!F21</f>
        <v>3323929.18</v>
      </c>
      <c r="G5" s="556">
        <f>'[2]2.b.m.'!F60</f>
        <v>4521857</v>
      </c>
      <c r="H5" s="557">
        <f>'[2]2.b.m.'!F65</f>
        <v>6210</v>
      </c>
      <c r="I5" s="559"/>
    </row>
    <row r="6" spans="1:9" ht="49.5" customHeight="1">
      <c r="A6" s="555" t="s">
        <v>1228</v>
      </c>
      <c r="B6" s="874" t="s">
        <v>1235</v>
      </c>
      <c r="C6" s="875"/>
      <c r="D6" s="556">
        <f>SUM(D4:D5)</f>
        <v>56363914.775</v>
      </c>
      <c r="E6" s="556">
        <f>SUM(E4:E5)</f>
        <v>37931845</v>
      </c>
      <c r="F6" s="556">
        <f>SUM(F4:F5)</f>
        <v>6630616.775</v>
      </c>
      <c r="G6" s="556">
        <f>SUM(G4:G5)</f>
        <v>11755238</v>
      </c>
      <c r="H6" s="557">
        <f>SUM(H4:H5)</f>
        <v>46215</v>
      </c>
      <c r="I6" s="560"/>
    </row>
  </sheetData>
  <sheetProtection/>
  <mergeCells count="1">
    <mergeCell ref="B6:C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  <headerFooter>
    <oddHeader>&amp;LMAGYARPOLÁNYI KÖZÖS
ÖNKORMÁNYZATI HIVATAL&amp;C2020. ÉVI KÖLTSÉGVETÉS
KIADÁSOK &amp;R10.b. melléklet Magyarpolány Község Önkormányat Képviselő-testületének
2/2020. (II. 14.) önkormányzati rendeletéhez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69"/>
  <sheetViews>
    <sheetView tabSelected="1" view="pageLayout" zoomScaleNormal="90" zoomScaleSheetLayoutView="75" workbookViewId="0" topLeftCell="A48">
      <selection activeCell="B52" sqref="B52"/>
    </sheetView>
  </sheetViews>
  <sheetFormatPr defaultColWidth="9.00390625" defaultRowHeight="12.75"/>
  <cols>
    <col min="1" max="1" width="7.125" style="184" customWidth="1"/>
    <col min="2" max="2" width="78.625" style="180" customWidth="1"/>
    <col min="3" max="3" width="15.00390625" style="185" customWidth="1"/>
    <col min="4" max="6" width="17.125" style="185" bestFit="1" customWidth="1"/>
    <col min="7" max="9" width="17.125" style="180" bestFit="1" customWidth="1"/>
    <col min="10" max="10" width="2.875" style="180" customWidth="1"/>
    <col min="11" max="24" width="3.875" style="180" customWidth="1"/>
    <col min="25" max="25" width="3.75390625" style="180" customWidth="1"/>
    <col min="26" max="28" width="3.875" style="180" customWidth="1"/>
    <col min="29" max="29" width="1.625" style="180" customWidth="1"/>
    <col min="30" max="33" width="3.875" style="180" customWidth="1"/>
    <col min="34" max="40" width="3.875" style="183" customWidth="1"/>
    <col min="41" max="41" width="3.125" style="183" customWidth="1"/>
    <col min="42" max="45" width="3.875" style="183" customWidth="1"/>
    <col min="46" max="47" width="3.875" style="180" customWidth="1"/>
    <col min="48" max="16384" width="9.125" style="180" customWidth="1"/>
  </cols>
  <sheetData>
    <row r="1" spans="1:45" ht="25.5" customHeight="1">
      <c r="A1" s="876" t="s">
        <v>768</v>
      </c>
      <c r="B1" s="876"/>
      <c r="C1" s="876"/>
      <c r="D1" s="876"/>
      <c r="E1" s="876"/>
      <c r="F1" s="876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80"/>
      <c r="AL1" s="180"/>
      <c r="AM1" s="180"/>
      <c r="AN1" s="180"/>
      <c r="AO1" s="180"/>
      <c r="AP1" s="180"/>
      <c r="AQ1" s="180"/>
      <c r="AR1" s="180"/>
      <c r="AS1" s="180"/>
    </row>
    <row r="2" spans="2:45" ht="15.75" customHeight="1" thickBot="1">
      <c r="B2" s="563"/>
      <c r="C2" s="563"/>
      <c r="D2" s="563"/>
      <c r="E2" s="563"/>
      <c r="F2" s="563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0"/>
      <c r="AL2" s="180"/>
      <c r="AM2" s="180"/>
      <c r="AN2" s="180"/>
      <c r="AO2" s="180"/>
      <c r="AP2" s="180"/>
      <c r="AQ2" s="180"/>
      <c r="AR2" s="180"/>
      <c r="AS2" s="180"/>
    </row>
    <row r="3" spans="1:8" s="182" customFormat="1" ht="32.25" customHeight="1">
      <c r="A3" s="564"/>
      <c r="B3" s="877" t="s">
        <v>2</v>
      </c>
      <c r="C3" s="878"/>
      <c r="D3" s="565" t="s">
        <v>114</v>
      </c>
      <c r="E3" s="566" t="s">
        <v>4</v>
      </c>
      <c r="F3" s="566" t="s">
        <v>5</v>
      </c>
      <c r="G3" s="566" t="s">
        <v>280</v>
      </c>
      <c r="H3" s="567" t="s">
        <v>629</v>
      </c>
    </row>
    <row r="4" spans="1:45" ht="53.25" customHeight="1">
      <c r="A4" s="879" t="s">
        <v>300</v>
      </c>
      <c r="B4" s="882" t="s">
        <v>8</v>
      </c>
      <c r="C4" s="883"/>
      <c r="D4" s="888" t="s">
        <v>115</v>
      </c>
      <c r="E4" s="891" t="s">
        <v>301</v>
      </c>
      <c r="F4" s="891"/>
      <c r="G4" s="891"/>
      <c r="H4" s="892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</row>
    <row r="5" spans="1:45" ht="23.25" customHeight="1">
      <c r="A5" s="880"/>
      <c r="B5" s="884"/>
      <c r="C5" s="885"/>
      <c r="D5" s="889"/>
      <c r="E5" s="893" t="s">
        <v>1119</v>
      </c>
      <c r="F5" s="893" t="s">
        <v>1120</v>
      </c>
      <c r="G5" s="895" t="s">
        <v>1121</v>
      </c>
      <c r="H5" s="901" t="s">
        <v>1122</v>
      </c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180"/>
    </row>
    <row r="6" spans="1:45" ht="24" customHeight="1">
      <c r="A6" s="881"/>
      <c r="B6" s="886"/>
      <c r="C6" s="887"/>
      <c r="D6" s="890"/>
      <c r="E6" s="894"/>
      <c r="F6" s="894"/>
      <c r="G6" s="895"/>
      <c r="H6" s="902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</row>
    <row r="7" spans="1:45" ht="24" customHeight="1">
      <c r="A7" s="668">
        <v>1</v>
      </c>
      <c r="B7" s="633" t="s">
        <v>341</v>
      </c>
      <c r="C7" s="634"/>
      <c r="D7" s="635" t="s">
        <v>342</v>
      </c>
      <c r="E7" s="636">
        <v>12585000</v>
      </c>
      <c r="F7" s="636">
        <v>15487800</v>
      </c>
      <c r="G7" s="637">
        <f aca="true" t="shared" si="0" ref="G7:G61">E7+F7</f>
        <v>28072800</v>
      </c>
      <c r="H7" s="638">
        <v>24949735</v>
      </c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</row>
    <row r="8" spans="1:45" ht="24" customHeight="1">
      <c r="A8" s="668">
        <v>2</v>
      </c>
      <c r="B8" s="633" t="s">
        <v>356</v>
      </c>
      <c r="C8" s="634"/>
      <c r="D8" s="639" t="s">
        <v>345</v>
      </c>
      <c r="E8" s="636"/>
      <c r="F8" s="636"/>
      <c r="G8" s="637">
        <f t="shared" si="0"/>
        <v>0</v>
      </c>
      <c r="H8" s="638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</row>
    <row r="9" spans="1:45" ht="24" customHeight="1">
      <c r="A9" s="668">
        <v>3</v>
      </c>
      <c r="B9" s="640" t="s">
        <v>1289</v>
      </c>
      <c r="C9" s="641"/>
      <c r="D9" s="639" t="s">
        <v>348</v>
      </c>
      <c r="E9" s="636">
        <v>2005000</v>
      </c>
      <c r="F9" s="636">
        <v>2005000</v>
      </c>
      <c r="G9" s="637">
        <f t="shared" si="0"/>
        <v>4010000</v>
      </c>
      <c r="H9" s="638">
        <v>6910000</v>
      </c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</row>
    <row r="10" spans="1:45" ht="24" customHeight="1">
      <c r="A10" s="668">
        <v>4</v>
      </c>
      <c r="B10" s="640" t="s">
        <v>358</v>
      </c>
      <c r="C10" s="641"/>
      <c r="D10" s="639" t="s">
        <v>359</v>
      </c>
      <c r="E10" s="636">
        <v>528301</v>
      </c>
      <c r="F10" s="636">
        <v>679244</v>
      </c>
      <c r="G10" s="637">
        <f t="shared" si="0"/>
        <v>1207545</v>
      </c>
      <c r="H10" s="638">
        <v>1043337</v>
      </c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</row>
    <row r="11" spans="1:45" ht="24" customHeight="1">
      <c r="A11" s="668">
        <v>5</v>
      </c>
      <c r="B11" s="642" t="s">
        <v>363</v>
      </c>
      <c r="C11" s="641"/>
      <c r="D11" s="639" t="s">
        <v>364</v>
      </c>
      <c r="E11" s="636">
        <v>200000</v>
      </c>
      <c r="F11" s="636">
        <v>245000</v>
      </c>
      <c r="G11" s="637">
        <f t="shared" si="0"/>
        <v>445000</v>
      </c>
      <c r="H11" s="638">
        <v>407778</v>
      </c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</row>
    <row r="12" spans="1:45" ht="24" customHeight="1">
      <c r="A12" s="668">
        <v>6</v>
      </c>
      <c r="B12" s="642" t="s">
        <v>365</v>
      </c>
      <c r="C12" s="641"/>
      <c r="D12" s="639" t="s">
        <v>366</v>
      </c>
      <c r="E12" s="636">
        <v>195000</v>
      </c>
      <c r="F12" s="636">
        <v>195000</v>
      </c>
      <c r="G12" s="637">
        <f t="shared" si="0"/>
        <v>390000</v>
      </c>
      <c r="H12" s="638">
        <v>315190</v>
      </c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</row>
    <row r="13" spans="1:45" ht="24" customHeight="1">
      <c r="A13" s="668">
        <v>7</v>
      </c>
      <c r="B13" s="897" t="s">
        <v>1236</v>
      </c>
      <c r="C13" s="898"/>
      <c r="D13" s="639" t="s">
        <v>374</v>
      </c>
      <c r="E13" s="636"/>
      <c r="F13" s="636"/>
      <c r="G13" s="637">
        <f t="shared" si="0"/>
        <v>0</v>
      </c>
      <c r="H13" s="638">
        <v>107065</v>
      </c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</row>
    <row r="14" spans="1:8" s="182" customFormat="1" ht="24" customHeight="1">
      <c r="A14" s="668">
        <v>8</v>
      </c>
      <c r="B14" s="643" t="s">
        <v>1123</v>
      </c>
      <c r="C14" s="641" t="s">
        <v>1124</v>
      </c>
      <c r="D14" s="644" t="s">
        <v>376</v>
      </c>
      <c r="E14" s="637">
        <f>SUM(E7:E12)</f>
        <v>15513301</v>
      </c>
      <c r="F14" s="637">
        <f>SUM(F7:F12)</f>
        <v>18612044</v>
      </c>
      <c r="G14" s="637">
        <f t="shared" si="0"/>
        <v>34125345</v>
      </c>
      <c r="H14" s="645">
        <f>SUM(H7:H13)</f>
        <v>33733105</v>
      </c>
    </row>
    <row r="15" spans="1:45" ht="27.75" customHeight="1">
      <c r="A15" s="668">
        <v>9</v>
      </c>
      <c r="B15" s="642" t="s">
        <v>1125</v>
      </c>
      <c r="C15" s="641" t="s">
        <v>1111</v>
      </c>
      <c r="D15" s="639" t="s">
        <v>364</v>
      </c>
      <c r="E15" s="636">
        <v>3626500</v>
      </c>
      <c r="F15" s="636">
        <v>180000</v>
      </c>
      <c r="G15" s="637">
        <f t="shared" si="0"/>
        <v>3806500</v>
      </c>
      <c r="H15" s="638">
        <v>6244450</v>
      </c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</row>
    <row r="16" spans="1:8" s="183" customFormat="1" ht="24.75" customHeight="1">
      <c r="A16" s="668">
        <v>10</v>
      </c>
      <c r="B16" s="897" t="s">
        <v>1290</v>
      </c>
      <c r="C16" s="898"/>
      <c r="D16" s="639"/>
      <c r="E16" s="636"/>
      <c r="F16" s="636"/>
      <c r="G16" s="637">
        <f t="shared" si="0"/>
        <v>0</v>
      </c>
      <c r="H16" s="638">
        <v>1095000</v>
      </c>
    </row>
    <row r="17" spans="1:8" s="183" customFormat="1" ht="24.75" customHeight="1">
      <c r="A17" s="668">
        <v>11</v>
      </c>
      <c r="B17" s="643" t="s">
        <v>1126</v>
      </c>
      <c r="C17" s="641" t="s">
        <v>1237</v>
      </c>
      <c r="D17" s="644" t="s">
        <v>286</v>
      </c>
      <c r="E17" s="637">
        <f>SUM(E14:E15)</f>
        <v>19139801</v>
      </c>
      <c r="F17" s="637">
        <f>SUM(F14:F15)</f>
        <v>18792044</v>
      </c>
      <c r="G17" s="637">
        <f t="shared" si="0"/>
        <v>37931845</v>
      </c>
      <c r="H17" s="645">
        <f>SUM(H14:H16)</f>
        <v>41072555</v>
      </c>
    </row>
    <row r="18" spans="1:8" s="183" customFormat="1" ht="24.75" customHeight="1">
      <c r="A18" s="668">
        <v>12</v>
      </c>
      <c r="B18" s="897" t="s">
        <v>769</v>
      </c>
      <c r="C18" s="898"/>
      <c r="D18" s="639" t="s">
        <v>288</v>
      </c>
      <c r="E18" s="636">
        <f>(E7+E9+E15*0.9)*0.175</f>
        <v>3124423.75</v>
      </c>
      <c r="F18" s="636">
        <f>(F7+F9+F15*0.9)*0.175</f>
        <v>3089590</v>
      </c>
      <c r="G18" s="637">
        <f t="shared" si="0"/>
        <v>6214013.75</v>
      </c>
      <c r="H18" s="638">
        <v>7340305</v>
      </c>
    </row>
    <row r="19" spans="1:8" s="183" customFormat="1" ht="27.75" customHeight="1">
      <c r="A19" s="668">
        <v>13</v>
      </c>
      <c r="B19" s="897" t="s">
        <v>834</v>
      </c>
      <c r="C19" s="898"/>
      <c r="D19" s="639" t="s">
        <v>288</v>
      </c>
      <c r="E19" s="636">
        <f>E10*0.15</f>
        <v>79245.15</v>
      </c>
      <c r="F19" s="636">
        <f>F10*0.15</f>
        <v>101886.59999999999</v>
      </c>
      <c r="G19" s="637">
        <f t="shared" si="0"/>
        <v>181131.75</v>
      </c>
      <c r="H19" s="638">
        <v>76697</v>
      </c>
    </row>
    <row r="20" spans="1:45" ht="24.75" customHeight="1">
      <c r="A20" s="668">
        <v>14</v>
      </c>
      <c r="B20" s="897" t="s">
        <v>1127</v>
      </c>
      <c r="C20" s="898"/>
      <c r="D20" s="639" t="s">
        <v>288</v>
      </c>
      <c r="E20" s="636">
        <f>E10*0.195</f>
        <v>103018.695</v>
      </c>
      <c r="F20" s="636">
        <f>F10*0.195</f>
        <v>132452.58000000002</v>
      </c>
      <c r="G20" s="637">
        <f t="shared" si="0"/>
        <v>235471.27500000002</v>
      </c>
      <c r="H20" s="638">
        <v>156502</v>
      </c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0"/>
      <c r="AS20" s="180"/>
    </row>
    <row r="21" spans="1:45" ht="24.75" customHeight="1">
      <c r="A21" s="668">
        <v>15</v>
      </c>
      <c r="B21" s="646" t="s">
        <v>1128</v>
      </c>
      <c r="C21" s="641" t="s">
        <v>1238</v>
      </c>
      <c r="D21" s="644" t="s">
        <v>288</v>
      </c>
      <c r="E21" s="637">
        <f>SUM(E18:E20)</f>
        <v>3306687.5949999997</v>
      </c>
      <c r="F21" s="637">
        <f>SUM(F18:F20)</f>
        <v>3323929.18</v>
      </c>
      <c r="G21" s="637">
        <f t="shared" si="0"/>
        <v>6630616.775</v>
      </c>
      <c r="H21" s="645">
        <f>SUM(H18:H20)</f>
        <v>7573504</v>
      </c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</row>
    <row r="22" spans="1:45" ht="24.75" customHeight="1">
      <c r="A22" s="668">
        <v>16</v>
      </c>
      <c r="B22" s="647" t="s">
        <v>1129</v>
      </c>
      <c r="C22" s="641"/>
      <c r="D22" s="639" t="s">
        <v>388</v>
      </c>
      <c r="E22" s="636"/>
      <c r="F22" s="636"/>
      <c r="G22" s="637">
        <f t="shared" si="0"/>
        <v>0</v>
      </c>
      <c r="H22" s="648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</row>
    <row r="23" spans="1:45" ht="24.75" customHeight="1">
      <c r="A23" s="668">
        <v>17</v>
      </c>
      <c r="B23" s="647" t="s">
        <v>1130</v>
      </c>
      <c r="C23" s="641"/>
      <c r="D23" s="639" t="s">
        <v>388</v>
      </c>
      <c r="E23" s="636">
        <v>16900</v>
      </c>
      <c r="F23" s="636">
        <v>16900</v>
      </c>
      <c r="G23" s="637">
        <f t="shared" si="0"/>
        <v>33800</v>
      </c>
      <c r="H23" s="648">
        <v>33800</v>
      </c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/>
    </row>
    <row r="24" spans="1:45" ht="24.75" customHeight="1">
      <c r="A24" s="668">
        <v>18</v>
      </c>
      <c r="B24" s="647" t="s">
        <v>794</v>
      </c>
      <c r="C24" s="641"/>
      <c r="D24" s="639" t="s">
        <v>388</v>
      </c>
      <c r="E24" s="636"/>
      <c r="F24" s="636"/>
      <c r="G24" s="637">
        <f t="shared" si="0"/>
        <v>0</v>
      </c>
      <c r="H24" s="648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</row>
    <row r="25" spans="1:45" ht="27.75" customHeight="1">
      <c r="A25" s="668">
        <v>19</v>
      </c>
      <c r="B25" s="905" t="s">
        <v>1291</v>
      </c>
      <c r="C25" s="906"/>
      <c r="D25" s="639" t="s">
        <v>388</v>
      </c>
      <c r="E25" s="636">
        <v>17000</v>
      </c>
      <c r="F25" s="636">
        <v>25000</v>
      </c>
      <c r="G25" s="637">
        <f t="shared" si="0"/>
        <v>42000</v>
      </c>
      <c r="H25" s="648">
        <v>32445</v>
      </c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</row>
    <row r="26" spans="1:45" ht="24.75" customHeight="1">
      <c r="A26" s="668">
        <v>20</v>
      </c>
      <c r="B26" s="642" t="s">
        <v>1131</v>
      </c>
      <c r="C26" s="641" t="s">
        <v>1239</v>
      </c>
      <c r="D26" s="639" t="s">
        <v>388</v>
      </c>
      <c r="E26" s="636">
        <f>SUM(E22:E25)</f>
        <v>33900</v>
      </c>
      <c r="F26" s="636">
        <f>SUM(F22:F25)</f>
        <v>41900</v>
      </c>
      <c r="G26" s="637">
        <f t="shared" si="0"/>
        <v>75800</v>
      </c>
      <c r="H26" s="637">
        <f>SUM(H22:H25)</f>
        <v>66245</v>
      </c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</row>
    <row r="27" spans="1:45" ht="24.75" customHeight="1">
      <c r="A27" s="668">
        <v>21</v>
      </c>
      <c r="B27" s="647" t="s">
        <v>1240</v>
      </c>
      <c r="C27" s="641"/>
      <c r="D27" s="639" t="s">
        <v>390</v>
      </c>
      <c r="E27" s="636"/>
      <c r="F27" s="636"/>
      <c r="G27" s="637">
        <f t="shared" si="0"/>
        <v>0</v>
      </c>
      <c r="H27" s="648">
        <v>46627</v>
      </c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</row>
    <row r="28" spans="1:45" ht="24.75" customHeight="1">
      <c r="A28" s="668">
        <v>22</v>
      </c>
      <c r="B28" s="647" t="s">
        <v>65</v>
      </c>
      <c r="C28" s="641"/>
      <c r="D28" s="639" t="s">
        <v>390</v>
      </c>
      <c r="E28" s="636">
        <v>240000</v>
      </c>
      <c r="F28" s="636">
        <v>270000</v>
      </c>
      <c r="G28" s="637">
        <f t="shared" si="0"/>
        <v>510000</v>
      </c>
      <c r="H28" s="648">
        <v>637699</v>
      </c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</row>
    <row r="29" spans="1:45" ht="24.75" customHeight="1">
      <c r="A29" s="668">
        <v>23</v>
      </c>
      <c r="B29" s="647" t="s">
        <v>1132</v>
      </c>
      <c r="C29" s="641"/>
      <c r="D29" s="639" t="s">
        <v>390</v>
      </c>
      <c r="E29" s="636">
        <v>37000</v>
      </c>
      <c r="F29" s="636">
        <v>37000</v>
      </c>
      <c r="G29" s="637">
        <f t="shared" si="0"/>
        <v>74000</v>
      </c>
      <c r="H29" s="648">
        <v>71489</v>
      </c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</row>
    <row r="30" spans="1:45" ht="24.75" customHeight="1">
      <c r="A30" s="668">
        <v>24</v>
      </c>
      <c r="B30" s="647" t="s">
        <v>1133</v>
      </c>
      <c r="C30" s="641"/>
      <c r="D30" s="639" t="s">
        <v>390</v>
      </c>
      <c r="E30" s="636">
        <v>30000</v>
      </c>
      <c r="F30" s="636">
        <v>120000</v>
      </c>
      <c r="G30" s="637">
        <f t="shared" si="0"/>
        <v>150000</v>
      </c>
      <c r="H30" s="648">
        <v>4134</v>
      </c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</row>
    <row r="31" spans="1:45" ht="24.75" customHeight="1">
      <c r="A31" s="668">
        <v>25</v>
      </c>
      <c r="B31" s="647" t="s">
        <v>1134</v>
      </c>
      <c r="C31" s="641"/>
      <c r="D31" s="639" t="s">
        <v>390</v>
      </c>
      <c r="E31" s="648">
        <v>10000</v>
      </c>
      <c r="F31" s="648">
        <v>10000</v>
      </c>
      <c r="G31" s="637">
        <f t="shared" si="0"/>
        <v>20000</v>
      </c>
      <c r="H31" s="648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</row>
    <row r="32" spans="1:45" ht="24.75" customHeight="1">
      <c r="A32" s="668">
        <v>26</v>
      </c>
      <c r="B32" s="642" t="s">
        <v>1135</v>
      </c>
      <c r="C32" s="641" t="s">
        <v>1241</v>
      </c>
      <c r="D32" s="639" t="s">
        <v>390</v>
      </c>
      <c r="E32" s="636">
        <f>SUM(E28:E31)</f>
        <v>317000</v>
      </c>
      <c r="F32" s="636">
        <f>SUM(F28:F31)</f>
        <v>437000</v>
      </c>
      <c r="G32" s="637">
        <f t="shared" si="0"/>
        <v>754000</v>
      </c>
      <c r="H32" s="637">
        <f>SUM(H27:H31)</f>
        <v>759949</v>
      </c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</row>
    <row r="33" spans="1:45" ht="27.75" customHeight="1">
      <c r="A33" s="668">
        <v>27</v>
      </c>
      <c r="B33" s="646" t="s">
        <v>1136</v>
      </c>
      <c r="C33" s="641" t="s">
        <v>1242</v>
      </c>
      <c r="D33" s="644" t="s">
        <v>394</v>
      </c>
      <c r="E33" s="637">
        <f>SUM(E26+E32)</f>
        <v>350900</v>
      </c>
      <c r="F33" s="637">
        <f>SUM(F26+F32)</f>
        <v>478900</v>
      </c>
      <c r="G33" s="637">
        <f t="shared" si="0"/>
        <v>829800</v>
      </c>
      <c r="H33" s="637">
        <f>H26+H32</f>
        <v>826194</v>
      </c>
      <c r="AH33" s="180"/>
      <c r="AI33" s="180"/>
      <c r="AJ33" s="180"/>
      <c r="AK33" s="180"/>
      <c r="AL33" s="180"/>
      <c r="AM33" s="180"/>
      <c r="AN33" s="180"/>
      <c r="AO33" s="180"/>
      <c r="AP33" s="180"/>
      <c r="AQ33" s="180"/>
      <c r="AR33" s="180"/>
      <c r="AS33" s="180"/>
    </row>
    <row r="34" spans="1:45" ht="27.75" customHeight="1">
      <c r="A34" s="668">
        <v>28</v>
      </c>
      <c r="B34" s="649" t="s">
        <v>770</v>
      </c>
      <c r="C34" s="641"/>
      <c r="D34" s="639" t="s">
        <v>396</v>
      </c>
      <c r="E34" s="636">
        <v>45000</v>
      </c>
      <c r="F34" s="636">
        <v>120000</v>
      </c>
      <c r="G34" s="637">
        <f t="shared" si="0"/>
        <v>165000</v>
      </c>
      <c r="H34" s="896">
        <v>1782672</v>
      </c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80"/>
      <c r="AS34" s="180"/>
    </row>
    <row r="35" spans="1:45" ht="27.75" customHeight="1">
      <c r="A35" s="668">
        <v>29</v>
      </c>
      <c r="B35" s="649" t="s">
        <v>771</v>
      </c>
      <c r="C35" s="641"/>
      <c r="D35" s="639"/>
      <c r="E35" s="636"/>
      <c r="F35" s="636"/>
      <c r="G35" s="637">
        <f t="shared" si="0"/>
        <v>0</v>
      </c>
      <c r="H35" s="896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</row>
    <row r="36" spans="1:45" ht="24.75" customHeight="1">
      <c r="A36" s="668">
        <v>30</v>
      </c>
      <c r="B36" s="649" t="s">
        <v>772</v>
      </c>
      <c r="C36" s="641"/>
      <c r="D36" s="639"/>
      <c r="E36" s="636">
        <v>125700</v>
      </c>
      <c r="F36" s="636">
        <v>127500</v>
      </c>
      <c r="G36" s="637">
        <f t="shared" si="0"/>
        <v>253200</v>
      </c>
      <c r="H36" s="896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</row>
    <row r="37" spans="1:45" ht="24.75" customHeight="1">
      <c r="A37" s="668">
        <v>31</v>
      </c>
      <c r="B37" s="649" t="s">
        <v>995</v>
      </c>
      <c r="C37" s="641"/>
      <c r="D37" s="639"/>
      <c r="E37" s="636">
        <v>22700</v>
      </c>
      <c r="F37" s="636">
        <v>22700</v>
      </c>
      <c r="G37" s="637">
        <f t="shared" si="0"/>
        <v>45400</v>
      </c>
      <c r="H37" s="896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</row>
    <row r="38" spans="1:45" ht="24.75" customHeight="1">
      <c r="A38" s="668">
        <v>32</v>
      </c>
      <c r="B38" s="649" t="s">
        <v>773</v>
      </c>
      <c r="C38" s="641"/>
      <c r="D38" s="639"/>
      <c r="E38" s="636">
        <v>20000</v>
      </c>
      <c r="F38" s="636">
        <v>20000</v>
      </c>
      <c r="G38" s="637">
        <f t="shared" si="0"/>
        <v>40000</v>
      </c>
      <c r="H38" s="896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</row>
    <row r="39" spans="1:45" ht="27.75" customHeight="1">
      <c r="A39" s="668">
        <v>33</v>
      </c>
      <c r="B39" s="649" t="s">
        <v>774</v>
      </c>
      <c r="C39" s="641"/>
      <c r="D39" s="639"/>
      <c r="E39" s="636">
        <v>360000</v>
      </c>
      <c r="F39" s="636">
        <v>360000</v>
      </c>
      <c r="G39" s="637">
        <f t="shared" si="0"/>
        <v>720000</v>
      </c>
      <c r="H39" s="896"/>
      <c r="AH39" s="180"/>
      <c r="AI39" s="180"/>
      <c r="AJ39" s="180"/>
      <c r="AK39" s="180"/>
      <c r="AL39" s="180"/>
      <c r="AM39" s="180"/>
      <c r="AN39" s="180"/>
      <c r="AO39" s="180"/>
      <c r="AP39" s="180"/>
      <c r="AQ39" s="180"/>
      <c r="AR39" s="180"/>
      <c r="AS39" s="180"/>
    </row>
    <row r="40" spans="1:8" s="183" customFormat="1" ht="27.75" customHeight="1">
      <c r="A40" s="668">
        <v>34</v>
      </c>
      <c r="B40" s="649" t="s">
        <v>775</v>
      </c>
      <c r="C40" s="641"/>
      <c r="D40" s="639"/>
      <c r="E40" s="636">
        <v>380000</v>
      </c>
      <c r="F40" s="636">
        <v>380000</v>
      </c>
      <c r="G40" s="637">
        <f t="shared" si="0"/>
        <v>760000</v>
      </c>
      <c r="H40" s="896"/>
    </row>
    <row r="41" spans="1:45" ht="27.75" customHeight="1">
      <c r="A41" s="668">
        <v>35</v>
      </c>
      <c r="B41" s="647" t="s">
        <v>1137</v>
      </c>
      <c r="C41" s="641"/>
      <c r="D41" s="639" t="s">
        <v>398</v>
      </c>
      <c r="E41" s="636">
        <v>270000</v>
      </c>
      <c r="F41" s="636">
        <v>270000</v>
      </c>
      <c r="G41" s="637">
        <f t="shared" si="0"/>
        <v>540000</v>
      </c>
      <c r="H41" s="638">
        <v>528384</v>
      </c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</row>
    <row r="42" spans="1:45" ht="24.75" customHeight="1">
      <c r="A42" s="668">
        <v>36</v>
      </c>
      <c r="B42" s="646" t="s">
        <v>1138</v>
      </c>
      <c r="C42" s="641" t="s">
        <v>1243</v>
      </c>
      <c r="D42" s="644" t="s">
        <v>400</v>
      </c>
      <c r="E42" s="637">
        <f>SUM(E34:E41)</f>
        <v>1223400</v>
      </c>
      <c r="F42" s="637">
        <f>SUM(F34:F41)</f>
        <v>1300200</v>
      </c>
      <c r="G42" s="637">
        <f t="shared" si="0"/>
        <v>2523600</v>
      </c>
      <c r="H42" s="637">
        <f>SUM(H34:H41)</f>
        <v>2311056</v>
      </c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</row>
    <row r="43" spans="1:45" ht="24.75" customHeight="1">
      <c r="A43" s="668">
        <v>37</v>
      </c>
      <c r="B43" s="647" t="s">
        <v>1139</v>
      </c>
      <c r="C43" s="641"/>
      <c r="D43" s="639" t="s">
        <v>402</v>
      </c>
      <c r="E43" s="636">
        <v>685000</v>
      </c>
      <c r="F43" s="636">
        <v>685000</v>
      </c>
      <c r="G43" s="637">
        <f t="shared" si="0"/>
        <v>1370000</v>
      </c>
      <c r="H43" s="648">
        <v>1369153</v>
      </c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</row>
    <row r="44" spans="1:45" ht="24.75" customHeight="1">
      <c r="A44" s="668">
        <v>38</v>
      </c>
      <c r="B44" s="647" t="s">
        <v>1140</v>
      </c>
      <c r="C44" s="641"/>
      <c r="D44" s="639" t="s">
        <v>402</v>
      </c>
      <c r="E44" s="636">
        <v>230000</v>
      </c>
      <c r="F44" s="636">
        <v>252000</v>
      </c>
      <c r="G44" s="637">
        <f t="shared" si="0"/>
        <v>482000</v>
      </c>
      <c r="H44" s="648">
        <v>482639</v>
      </c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</row>
    <row r="45" spans="1:45" ht="27.75" customHeight="1">
      <c r="A45" s="668">
        <v>39</v>
      </c>
      <c r="B45" s="647" t="s">
        <v>1141</v>
      </c>
      <c r="C45" s="641"/>
      <c r="D45" s="639" t="s">
        <v>402</v>
      </c>
      <c r="E45" s="636">
        <v>33000</v>
      </c>
      <c r="F45" s="636"/>
      <c r="G45" s="637">
        <f t="shared" si="0"/>
        <v>33000</v>
      </c>
      <c r="H45" s="648">
        <v>32621</v>
      </c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</row>
    <row r="46" spans="1:8" s="183" customFormat="1" ht="27.75" customHeight="1">
      <c r="A46" s="668">
        <v>40</v>
      </c>
      <c r="B46" s="642" t="s">
        <v>401</v>
      </c>
      <c r="C46" s="641" t="s">
        <v>1244</v>
      </c>
      <c r="D46" s="639" t="s">
        <v>402</v>
      </c>
      <c r="E46" s="636">
        <f>SUM(E43:E45)</f>
        <v>948000</v>
      </c>
      <c r="F46" s="636">
        <f>SUM(F43:F45)</f>
        <v>937000</v>
      </c>
      <c r="G46" s="637">
        <f t="shared" si="0"/>
        <v>1885000</v>
      </c>
      <c r="H46" s="650">
        <f>SUM(H43:H45)</f>
        <v>1884413</v>
      </c>
    </row>
    <row r="47" spans="1:45" ht="27.75" customHeight="1">
      <c r="A47" s="668">
        <v>41</v>
      </c>
      <c r="B47" s="642" t="s">
        <v>403</v>
      </c>
      <c r="C47" s="641"/>
      <c r="D47" s="639" t="s">
        <v>404</v>
      </c>
      <c r="E47" s="636"/>
      <c r="F47" s="636"/>
      <c r="G47" s="637">
        <f t="shared" si="0"/>
        <v>0</v>
      </c>
      <c r="H47" s="648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</row>
    <row r="48" spans="1:45" ht="36">
      <c r="A48" s="668">
        <v>42</v>
      </c>
      <c r="B48" s="642" t="s">
        <v>1142</v>
      </c>
      <c r="C48" s="641"/>
      <c r="D48" s="639" t="s">
        <v>409</v>
      </c>
      <c r="E48" s="636">
        <v>10000</v>
      </c>
      <c r="F48" s="636">
        <v>10000</v>
      </c>
      <c r="G48" s="637">
        <f t="shared" si="0"/>
        <v>20000</v>
      </c>
      <c r="H48" s="648">
        <v>54468</v>
      </c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</row>
    <row r="49" spans="1:45" ht="27.75" customHeight="1">
      <c r="A49" s="668">
        <v>43</v>
      </c>
      <c r="B49" s="642" t="s">
        <v>410</v>
      </c>
      <c r="C49" s="641"/>
      <c r="D49" s="639" t="s">
        <v>411</v>
      </c>
      <c r="E49" s="636">
        <v>2515000</v>
      </c>
      <c r="F49" s="636"/>
      <c r="G49" s="637">
        <f t="shared" si="0"/>
        <v>2515000</v>
      </c>
      <c r="H49" s="648">
        <v>2511809</v>
      </c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</row>
    <row r="50" spans="1:45" ht="39.75" customHeight="1">
      <c r="A50" s="668">
        <v>44</v>
      </c>
      <c r="B50" s="897" t="s">
        <v>1292</v>
      </c>
      <c r="C50" s="898"/>
      <c r="D50" s="639" t="s">
        <v>413</v>
      </c>
      <c r="E50" s="636">
        <v>140000</v>
      </c>
      <c r="F50" s="636">
        <v>260000</v>
      </c>
      <c r="G50" s="637">
        <f t="shared" si="0"/>
        <v>400000</v>
      </c>
      <c r="H50" s="648">
        <v>1378553</v>
      </c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</row>
    <row r="51" spans="1:45" ht="24.75" customHeight="1">
      <c r="A51" s="668">
        <v>45</v>
      </c>
      <c r="B51" s="647" t="s">
        <v>1293</v>
      </c>
      <c r="C51" s="641"/>
      <c r="D51" s="639" t="s">
        <v>415</v>
      </c>
      <c r="E51" s="636">
        <v>155000</v>
      </c>
      <c r="F51" s="636">
        <v>155000</v>
      </c>
      <c r="G51" s="637">
        <f t="shared" si="0"/>
        <v>310000</v>
      </c>
      <c r="H51" s="648">
        <v>275783</v>
      </c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</row>
    <row r="52" spans="1:45" ht="24.75" customHeight="1">
      <c r="A52" s="668">
        <v>46</v>
      </c>
      <c r="B52" s="647" t="s">
        <v>26</v>
      </c>
      <c r="C52" s="641"/>
      <c r="D52" s="639" t="s">
        <v>415</v>
      </c>
      <c r="E52" s="636">
        <v>20000</v>
      </c>
      <c r="F52" s="636">
        <v>20000</v>
      </c>
      <c r="G52" s="637">
        <f t="shared" si="0"/>
        <v>40000</v>
      </c>
      <c r="H52" s="648">
        <v>65008</v>
      </c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  <c r="AR52" s="180"/>
      <c r="AS52" s="180"/>
    </row>
    <row r="53" spans="1:45" ht="24.75" customHeight="1">
      <c r="A53" s="668">
        <v>47</v>
      </c>
      <c r="B53" s="647" t="s">
        <v>1245</v>
      </c>
      <c r="C53" s="651"/>
      <c r="D53" s="639" t="s">
        <v>415</v>
      </c>
      <c r="E53" s="636">
        <v>38000</v>
      </c>
      <c r="F53" s="652">
        <v>38000</v>
      </c>
      <c r="G53" s="637">
        <f t="shared" si="0"/>
        <v>76000</v>
      </c>
      <c r="H53" s="648">
        <v>18587</v>
      </c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  <c r="AR53" s="180"/>
      <c r="AS53" s="180"/>
    </row>
    <row r="54" spans="1:45" ht="27.75" customHeight="1">
      <c r="A54" s="668">
        <v>48</v>
      </c>
      <c r="B54" s="642" t="s">
        <v>414</v>
      </c>
      <c r="C54" s="641" t="s">
        <v>1246</v>
      </c>
      <c r="D54" s="639" t="s">
        <v>415</v>
      </c>
      <c r="E54" s="636">
        <f>SUM(E51:E53)</f>
        <v>213000</v>
      </c>
      <c r="F54" s="636">
        <f>SUM(F51:F53)</f>
        <v>213000</v>
      </c>
      <c r="G54" s="637">
        <f t="shared" si="0"/>
        <v>426000</v>
      </c>
      <c r="H54" s="653">
        <f>SUM(H51:H53)</f>
        <v>359378</v>
      </c>
      <c r="AH54" s="180"/>
      <c r="AI54" s="180"/>
      <c r="AJ54" s="180"/>
      <c r="AK54" s="180"/>
      <c r="AL54" s="180"/>
      <c r="AM54" s="180"/>
      <c r="AN54" s="180"/>
      <c r="AO54" s="180"/>
      <c r="AP54" s="180"/>
      <c r="AQ54" s="180"/>
      <c r="AR54" s="180"/>
      <c r="AS54" s="180"/>
    </row>
    <row r="55" spans="1:8" s="183" customFormat="1" ht="27.75" customHeight="1">
      <c r="A55" s="668">
        <v>49</v>
      </c>
      <c r="B55" s="899" t="s">
        <v>1247</v>
      </c>
      <c r="C55" s="900"/>
      <c r="D55" s="644" t="s">
        <v>417</v>
      </c>
      <c r="E55" s="637">
        <f>SUM(E46+E48+E49+E50+E54)</f>
        <v>3826000</v>
      </c>
      <c r="F55" s="637">
        <f>SUM(F46+F48+F49+F50+F54)</f>
        <v>1420000</v>
      </c>
      <c r="G55" s="637">
        <f t="shared" si="0"/>
        <v>5246000</v>
      </c>
      <c r="H55" s="637">
        <f>SUM(H46+H48+H49+H50+H54)</f>
        <v>6188621</v>
      </c>
    </row>
    <row r="56" spans="1:8" s="183" customFormat="1" ht="27.75" customHeight="1">
      <c r="A56" s="668">
        <v>50</v>
      </c>
      <c r="B56" s="646" t="s">
        <v>776</v>
      </c>
      <c r="C56" s="641"/>
      <c r="D56" s="644" t="s">
        <v>423</v>
      </c>
      <c r="E56" s="637">
        <v>350000</v>
      </c>
      <c r="F56" s="637">
        <v>430000</v>
      </c>
      <c r="G56" s="637">
        <f t="shared" si="0"/>
        <v>780000</v>
      </c>
      <c r="H56" s="648">
        <v>583619</v>
      </c>
    </row>
    <row r="57" spans="1:8" s="183" customFormat="1" ht="27.75" customHeight="1">
      <c r="A57" s="668">
        <v>51</v>
      </c>
      <c r="B57" s="897" t="s">
        <v>424</v>
      </c>
      <c r="C57" s="898"/>
      <c r="D57" s="639" t="s">
        <v>425</v>
      </c>
      <c r="E57" s="636">
        <f>(E33+E42+E55)*0.27</f>
        <v>1458081</v>
      </c>
      <c r="F57" s="636">
        <f>(F33+F42+F55)*0.27</f>
        <v>863757</v>
      </c>
      <c r="G57" s="637">
        <f t="shared" si="0"/>
        <v>2321838</v>
      </c>
      <c r="H57" s="648">
        <v>2089394</v>
      </c>
    </row>
    <row r="58" spans="1:45" ht="27.75" customHeight="1">
      <c r="A58" s="668">
        <v>52</v>
      </c>
      <c r="B58" s="642" t="s">
        <v>432</v>
      </c>
      <c r="C58" s="654"/>
      <c r="D58" s="639" t="s">
        <v>433</v>
      </c>
      <c r="E58" s="636">
        <v>25000</v>
      </c>
      <c r="F58" s="636">
        <v>29000</v>
      </c>
      <c r="G58" s="637">
        <f t="shared" si="0"/>
        <v>54000</v>
      </c>
      <c r="H58" s="648">
        <v>108117</v>
      </c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</row>
    <row r="59" spans="1:45" ht="27.75" customHeight="1">
      <c r="A59" s="668">
        <v>53</v>
      </c>
      <c r="B59" s="646" t="s">
        <v>15</v>
      </c>
      <c r="C59" s="641" t="s">
        <v>1143</v>
      </c>
      <c r="D59" s="644" t="s">
        <v>435</v>
      </c>
      <c r="E59" s="637">
        <f>SUM(E57:E58)</f>
        <v>1483081</v>
      </c>
      <c r="F59" s="637">
        <f>SUM(F57:F58)</f>
        <v>892757</v>
      </c>
      <c r="G59" s="637">
        <f t="shared" si="0"/>
        <v>2375838</v>
      </c>
      <c r="H59" s="637">
        <f>SUM(H57:H58)</f>
        <v>2197511</v>
      </c>
      <c r="AH59" s="180"/>
      <c r="AI59" s="180"/>
      <c r="AJ59" s="180"/>
      <c r="AK59" s="180"/>
      <c r="AL59" s="180"/>
      <c r="AM59" s="180"/>
      <c r="AN59" s="180"/>
      <c r="AO59" s="180"/>
      <c r="AP59" s="180"/>
      <c r="AQ59" s="180"/>
      <c r="AR59" s="180"/>
      <c r="AS59" s="180"/>
    </row>
    <row r="60" spans="1:8" s="183" customFormat="1" ht="27.75" customHeight="1">
      <c r="A60" s="668">
        <v>54</v>
      </c>
      <c r="B60" s="899" t="s">
        <v>1248</v>
      </c>
      <c r="C60" s="900"/>
      <c r="D60" s="644" t="s">
        <v>290</v>
      </c>
      <c r="E60" s="637">
        <f>SUM(E33+E42+E55+E56+E59)</f>
        <v>7233381</v>
      </c>
      <c r="F60" s="637">
        <f>SUM(F33+F42+F55+F56+F59)</f>
        <v>4521857</v>
      </c>
      <c r="G60" s="637">
        <f t="shared" si="0"/>
        <v>11755238</v>
      </c>
      <c r="H60" s="637">
        <f>SUM(H33+H42+H55+H56+H59)</f>
        <v>12107001</v>
      </c>
    </row>
    <row r="61" spans="1:41" ht="20.25">
      <c r="A61" s="668">
        <v>55</v>
      </c>
      <c r="B61" s="903" t="s">
        <v>1249</v>
      </c>
      <c r="C61" s="904"/>
      <c r="D61" s="639" t="s">
        <v>480</v>
      </c>
      <c r="E61" s="636">
        <v>31500</v>
      </c>
      <c r="F61" s="636"/>
      <c r="G61" s="637">
        <f t="shared" si="0"/>
        <v>31500</v>
      </c>
      <c r="H61" s="648"/>
      <c r="AL61" s="181"/>
      <c r="AM61" s="181"/>
      <c r="AN61" s="181"/>
      <c r="AO61" s="181"/>
    </row>
    <row r="62" spans="1:8" ht="20.25">
      <c r="A62" s="668">
        <v>56</v>
      </c>
      <c r="B62" s="655" t="s">
        <v>1250</v>
      </c>
      <c r="C62" s="656"/>
      <c r="D62" s="639" t="s">
        <v>484</v>
      </c>
      <c r="E62" s="636"/>
      <c r="F62" s="636"/>
      <c r="G62" s="637"/>
      <c r="H62" s="648">
        <v>169700</v>
      </c>
    </row>
    <row r="63" spans="1:8" ht="20.25">
      <c r="A63" s="668">
        <v>57</v>
      </c>
      <c r="B63" s="642" t="s">
        <v>1171</v>
      </c>
      <c r="C63" s="641"/>
      <c r="D63" s="639" t="s">
        <v>486</v>
      </c>
      <c r="E63" s="636"/>
      <c r="F63" s="636"/>
      <c r="G63" s="637">
        <f>E63+F63</f>
        <v>0</v>
      </c>
      <c r="H63" s="648">
        <v>75574</v>
      </c>
    </row>
    <row r="64" spans="1:8" ht="36.75" customHeight="1">
      <c r="A64" s="668">
        <v>58</v>
      </c>
      <c r="B64" s="642" t="s">
        <v>868</v>
      </c>
      <c r="C64" s="641"/>
      <c r="D64" s="639" t="s">
        <v>492</v>
      </c>
      <c r="E64" s="636">
        <v>8505</v>
      </c>
      <c r="F64" s="636">
        <v>6210</v>
      </c>
      <c r="G64" s="637">
        <f>E64+F64</f>
        <v>14715</v>
      </c>
      <c r="H64" s="648">
        <v>66224</v>
      </c>
    </row>
    <row r="65" spans="1:9" ht="36">
      <c r="A65" s="668">
        <v>59</v>
      </c>
      <c r="B65" s="646" t="s">
        <v>604</v>
      </c>
      <c r="C65" s="641" t="s">
        <v>1251</v>
      </c>
      <c r="D65" s="644" t="s">
        <v>494</v>
      </c>
      <c r="E65" s="636">
        <f>SUM(E61:E64)</f>
        <v>40005</v>
      </c>
      <c r="F65" s="636">
        <f>SUM(F61:F64)</f>
        <v>6210</v>
      </c>
      <c r="G65" s="637">
        <f>E65+F65</f>
        <v>46215</v>
      </c>
      <c r="H65" s="637">
        <f>SUM(H61:H64)</f>
        <v>311498</v>
      </c>
      <c r="I65" s="185"/>
    </row>
    <row r="66" spans="1:8" ht="20.25">
      <c r="A66" s="668">
        <v>60</v>
      </c>
      <c r="B66" s="899" t="s">
        <v>1252</v>
      </c>
      <c r="C66" s="900"/>
      <c r="D66" s="657" t="s">
        <v>523</v>
      </c>
      <c r="E66" s="637">
        <f>SUM(E17+E21+E60+E65)</f>
        <v>29719874.595</v>
      </c>
      <c r="F66" s="637">
        <f>SUM(F17+F21+F60+F65)</f>
        <v>26644040.18</v>
      </c>
      <c r="G66" s="637">
        <f>E66+F66</f>
        <v>56363914.775</v>
      </c>
      <c r="H66" s="637">
        <f>SUM(H17+H21+H60+H65)</f>
        <v>61064558</v>
      </c>
    </row>
    <row r="67" spans="1:6" ht="12.75">
      <c r="A67" s="561"/>
      <c r="B67" s="182"/>
      <c r="C67" s="562"/>
      <c r="D67" s="562"/>
      <c r="E67" s="562"/>
      <c r="F67" s="562"/>
    </row>
    <row r="68" spans="1:6" ht="12.75">
      <c r="A68" s="561"/>
      <c r="B68" s="182"/>
      <c r="C68" s="562"/>
      <c r="D68" s="562"/>
      <c r="E68" s="562"/>
      <c r="F68" s="562"/>
    </row>
    <row r="69" spans="1:6" ht="12.75">
      <c r="A69" s="561"/>
      <c r="B69" s="182"/>
      <c r="C69" s="562"/>
      <c r="D69" s="562"/>
      <c r="E69" s="562"/>
      <c r="F69" s="562"/>
    </row>
  </sheetData>
  <sheetProtection/>
  <mergeCells count="23">
    <mergeCell ref="B61:C61"/>
    <mergeCell ref="B66:C66"/>
    <mergeCell ref="B13:C13"/>
    <mergeCell ref="B16:C16"/>
    <mergeCell ref="B20:C20"/>
    <mergeCell ref="B25:C25"/>
    <mergeCell ref="H34:H40"/>
    <mergeCell ref="B50:C50"/>
    <mergeCell ref="B60:C60"/>
    <mergeCell ref="H5:H6"/>
    <mergeCell ref="B18:C18"/>
    <mergeCell ref="B19:C19"/>
    <mergeCell ref="B55:C55"/>
    <mergeCell ref="B57:C57"/>
    <mergeCell ref="A1:F1"/>
    <mergeCell ref="B3:C3"/>
    <mergeCell ref="A4:A6"/>
    <mergeCell ref="B4:C6"/>
    <mergeCell ref="D4:D6"/>
    <mergeCell ref="E4:H4"/>
    <mergeCell ref="E5:E6"/>
    <mergeCell ref="F5:F6"/>
    <mergeCell ref="G5:G6"/>
  </mergeCells>
  <printOptions horizontalCentered="1"/>
  <pageMargins left="0.1968503937007874" right="0.1968503937007874" top="0.984251968503937" bottom="0.5905511811023623" header="0.5118110236220472" footer="0.5118110236220472"/>
  <pageSetup fitToHeight="1" fitToWidth="1" horizontalDpi="360" verticalDpi="360" orientation="portrait" paperSize="9" scale="39" r:id="rId1"/>
  <headerFooter alignWithMargins="0">
    <oddHeader>&amp;LMAGYARPOLÁNYI KÖZÖS
ÖNKORMÁNYZATI HIVATAL&amp;C2020.  ÉVI KÖLTSÉGVETÉS&amp;R10.c. melléklet Magyarpolány Község Önkormányat Képviselő-testületének
2/2020. (II. 14.) önkormányzati rendeletéhez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4"/>
  <sheetViews>
    <sheetView workbookViewId="0" topLeftCell="A1">
      <selection activeCell="D8" sqref="D8"/>
    </sheetView>
  </sheetViews>
  <sheetFormatPr defaultColWidth="9.00390625" defaultRowHeight="12.75"/>
  <cols>
    <col min="1" max="1" width="7.75390625" style="186" bestFit="1" customWidth="1"/>
    <col min="2" max="2" width="9.875" style="187" bestFit="1" customWidth="1"/>
    <col min="3" max="3" width="64.75390625" style="188" customWidth="1"/>
    <col min="4" max="4" width="21.875" style="188" bestFit="1" customWidth="1"/>
    <col min="5" max="5" width="9.875" style="187" bestFit="1" customWidth="1"/>
    <col min="6" max="6" width="47.125" style="188" customWidth="1"/>
    <col min="7" max="7" width="24.25390625" style="188" customWidth="1"/>
    <col min="8" max="16384" width="9.125" style="190" customWidth="1"/>
  </cols>
  <sheetData>
    <row r="1" spans="6:7" ht="18">
      <c r="F1" s="365"/>
      <c r="G1" s="189"/>
    </row>
    <row r="2" spans="1:7" s="193" customFormat="1" ht="18">
      <c r="A2" s="191"/>
      <c r="B2" s="192" t="s">
        <v>2</v>
      </c>
      <c r="C2" s="192" t="s">
        <v>3</v>
      </c>
      <c r="D2" s="192" t="s">
        <v>4</v>
      </c>
      <c r="E2" s="192" t="s">
        <v>5</v>
      </c>
      <c r="F2" s="366" t="s">
        <v>6</v>
      </c>
      <c r="G2" s="192" t="s">
        <v>280</v>
      </c>
    </row>
    <row r="3" spans="1:7" s="196" customFormat="1" ht="36">
      <c r="A3" s="194">
        <v>1</v>
      </c>
      <c r="B3" s="195" t="s">
        <v>777</v>
      </c>
      <c r="C3" s="907" t="s">
        <v>281</v>
      </c>
      <c r="D3" s="908"/>
      <c r="E3" s="195" t="s">
        <v>777</v>
      </c>
      <c r="F3" s="907" t="s">
        <v>282</v>
      </c>
      <c r="G3" s="908"/>
    </row>
    <row r="4" spans="1:7" ht="37.5" customHeight="1">
      <c r="A4" s="194">
        <v>2</v>
      </c>
      <c r="B4" s="197"/>
      <c r="C4" s="198" t="s">
        <v>869</v>
      </c>
      <c r="D4" s="199">
        <v>16687627</v>
      </c>
      <c r="E4" s="197" t="s">
        <v>820</v>
      </c>
      <c r="F4" s="367" t="s">
        <v>287</v>
      </c>
      <c r="G4" s="199">
        <f>'[1]2.b.m.'!H15</f>
        <v>27007795</v>
      </c>
    </row>
    <row r="5" spans="1:7" ht="37.5" customHeight="1">
      <c r="A5" s="194">
        <v>3</v>
      </c>
      <c r="B5" s="197"/>
      <c r="C5" s="198" t="s">
        <v>870</v>
      </c>
      <c r="D5" s="199">
        <v>3600000</v>
      </c>
      <c r="E5" s="197" t="s">
        <v>778</v>
      </c>
      <c r="F5" s="367" t="s">
        <v>780</v>
      </c>
      <c r="G5" s="199">
        <f>'[1]2.b.m.'!H19</f>
        <v>6031749</v>
      </c>
    </row>
    <row r="6" spans="1:7" ht="37.5" customHeight="1">
      <c r="A6" s="194">
        <v>4</v>
      </c>
      <c r="B6" s="197"/>
      <c r="C6" s="198" t="s">
        <v>871</v>
      </c>
      <c r="D6" s="199">
        <v>7002843</v>
      </c>
      <c r="E6" s="197" t="s">
        <v>779</v>
      </c>
      <c r="F6" s="367" t="s">
        <v>762</v>
      </c>
      <c r="G6" s="199">
        <f>'[1]2.b.m.'!H53</f>
        <v>2399456.92</v>
      </c>
    </row>
    <row r="7" spans="1:7" ht="30">
      <c r="A7" s="194">
        <v>5</v>
      </c>
      <c r="B7" s="197"/>
      <c r="C7" s="198" t="s">
        <v>872</v>
      </c>
      <c r="D7" s="199">
        <v>179540</v>
      </c>
      <c r="E7" s="197" t="s">
        <v>781</v>
      </c>
      <c r="F7" s="367" t="s">
        <v>604</v>
      </c>
      <c r="G7" s="199"/>
    </row>
    <row r="8" spans="1:7" ht="36">
      <c r="A8" s="194">
        <v>6</v>
      </c>
      <c r="B8" s="197"/>
      <c r="C8" s="198" t="s">
        <v>873</v>
      </c>
      <c r="D8" s="199">
        <v>1200000</v>
      </c>
      <c r="E8" s="197"/>
      <c r="F8" s="204" t="s">
        <v>874</v>
      </c>
      <c r="G8" s="202">
        <f>SUM(G4:G7)</f>
        <v>35439000.92</v>
      </c>
    </row>
    <row r="9" spans="1:7" ht="54">
      <c r="A9" s="194">
        <v>7</v>
      </c>
      <c r="B9" s="200"/>
      <c r="C9" s="201" t="s">
        <v>782</v>
      </c>
      <c r="D9" s="202">
        <f>SUM(D4:D8)</f>
        <v>28670010</v>
      </c>
      <c r="E9" s="200"/>
      <c r="F9" s="365"/>
      <c r="G9" s="202"/>
    </row>
    <row r="10" spans="1:7" ht="30">
      <c r="A10" s="194">
        <v>8</v>
      </c>
      <c r="B10" s="197"/>
      <c r="C10" s="198" t="s">
        <v>875</v>
      </c>
      <c r="D10" s="199">
        <v>3159067</v>
      </c>
      <c r="E10" s="197"/>
      <c r="F10" s="127" t="s">
        <v>287</v>
      </c>
      <c r="G10" s="199">
        <f>'[1]2.b.m.'!J15</f>
        <v>1891500</v>
      </c>
    </row>
    <row r="11" spans="1:7" ht="30">
      <c r="A11" s="194">
        <v>9</v>
      </c>
      <c r="B11" s="197"/>
      <c r="C11" s="198" t="s">
        <v>876</v>
      </c>
      <c r="D11" s="199">
        <v>1361667</v>
      </c>
      <c r="E11" s="197"/>
      <c r="F11" s="127" t="s">
        <v>761</v>
      </c>
      <c r="G11" s="199">
        <f>'[1]2.b.m.'!J19</f>
        <v>421160</v>
      </c>
    </row>
    <row r="12" spans="1:7" ht="36">
      <c r="A12" s="194">
        <v>10</v>
      </c>
      <c r="B12" s="200"/>
      <c r="C12" s="201" t="s">
        <v>783</v>
      </c>
      <c r="D12" s="202">
        <f>SUM(D10:D11)</f>
        <v>4520734</v>
      </c>
      <c r="E12" s="200"/>
      <c r="F12" s="127" t="s">
        <v>762</v>
      </c>
      <c r="G12" s="199">
        <f>SUM('[1]2.b.m.'!J53:J53)</f>
        <v>7209780</v>
      </c>
    </row>
    <row r="13" spans="1:7" s="203" customFormat="1" ht="35.25" customHeight="1">
      <c r="A13" s="194">
        <v>11</v>
      </c>
      <c r="B13" s="197"/>
      <c r="C13" s="198" t="s">
        <v>784</v>
      </c>
      <c r="D13" s="199">
        <v>837800</v>
      </c>
      <c r="E13" s="197"/>
      <c r="F13" s="127" t="s">
        <v>821</v>
      </c>
      <c r="G13" s="199"/>
    </row>
    <row r="14" spans="1:7" s="203" customFormat="1" ht="54">
      <c r="A14" s="194">
        <v>13</v>
      </c>
      <c r="B14" s="200"/>
      <c r="C14" s="204" t="s">
        <v>785</v>
      </c>
      <c r="D14" s="202">
        <f>SUM(D9+D12+D13)</f>
        <v>34028544</v>
      </c>
      <c r="E14" s="200"/>
      <c r="F14" s="204" t="s">
        <v>877</v>
      </c>
      <c r="G14" s="202">
        <f>SUM(G10:G13)</f>
        <v>9522440</v>
      </c>
    </row>
    <row r="15" spans="1:30" s="206" customFormat="1" ht="64.5" customHeight="1">
      <c r="A15" s="194">
        <v>14</v>
      </c>
      <c r="B15" s="207"/>
      <c r="C15" s="198" t="s">
        <v>786</v>
      </c>
      <c r="D15" s="199">
        <v>6921420</v>
      </c>
      <c r="E15" s="207"/>
      <c r="F15" s="368"/>
      <c r="G15" s="369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909"/>
      <c r="X15" s="909"/>
      <c r="Y15" s="909"/>
      <c r="Z15" s="909"/>
      <c r="AA15" s="910"/>
      <c r="AB15" s="910"/>
      <c r="AC15" s="910"/>
      <c r="AD15" s="910"/>
    </row>
    <row r="16" spans="1:30" s="211" customFormat="1" ht="38.25" customHeight="1">
      <c r="A16" s="194">
        <v>15</v>
      </c>
      <c r="B16" s="207"/>
      <c r="C16" s="198" t="s">
        <v>787</v>
      </c>
      <c r="D16" s="199">
        <v>1170000</v>
      </c>
      <c r="E16" s="207"/>
      <c r="F16" s="127" t="s">
        <v>287</v>
      </c>
      <c r="G16" s="370">
        <f>'[1]2.b.m.'!I15</f>
        <v>0</v>
      </c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9"/>
      <c r="X16" s="209"/>
      <c r="Y16" s="209"/>
      <c r="Z16" s="209"/>
      <c r="AA16" s="210"/>
      <c r="AB16" s="210"/>
      <c r="AC16" s="210"/>
      <c r="AD16" s="210"/>
    </row>
    <row r="17" spans="1:30" s="211" customFormat="1" ht="38.25" customHeight="1">
      <c r="A17" s="194">
        <v>16</v>
      </c>
      <c r="B17" s="212"/>
      <c r="C17" s="371" t="s">
        <v>878</v>
      </c>
      <c r="D17" s="372">
        <f>SUM(D15:D16)</f>
        <v>8091420</v>
      </c>
      <c r="E17" s="212"/>
      <c r="F17" s="127" t="s">
        <v>761</v>
      </c>
      <c r="G17" s="370">
        <f>'[1]2.b.m.'!I19</f>
        <v>0</v>
      </c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9"/>
      <c r="X17" s="209"/>
      <c r="Y17" s="209"/>
      <c r="Z17" s="209"/>
      <c r="AA17" s="210"/>
      <c r="AB17" s="210"/>
      <c r="AC17" s="210"/>
      <c r="AD17" s="210"/>
    </row>
    <row r="18" spans="1:30" s="211" customFormat="1" ht="38.25" customHeight="1">
      <c r="A18" s="194">
        <v>17</v>
      </c>
      <c r="B18" s="212"/>
      <c r="C18" s="373" t="s">
        <v>879</v>
      </c>
      <c r="D18" s="202">
        <v>823500</v>
      </c>
      <c r="E18" s="212"/>
      <c r="F18" s="127" t="s">
        <v>762</v>
      </c>
      <c r="G18" s="370">
        <f>'[1]2.b.m.'!I53</f>
        <v>0</v>
      </c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9"/>
      <c r="X18" s="209"/>
      <c r="Y18" s="209"/>
      <c r="Z18" s="209"/>
      <c r="AA18" s="210"/>
      <c r="AB18" s="210"/>
      <c r="AC18" s="210"/>
      <c r="AD18" s="210"/>
    </row>
    <row r="19" spans="1:30" s="206" customFormat="1" ht="56.25" customHeight="1">
      <c r="A19" s="194">
        <v>18</v>
      </c>
      <c r="B19" s="200"/>
      <c r="C19" s="204"/>
      <c r="D19" s="202"/>
      <c r="E19" s="200"/>
      <c r="F19" s="127" t="s">
        <v>821</v>
      </c>
      <c r="G19" s="369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909"/>
      <c r="X19" s="909"/>
      <c r="Y19" s="909"/>
      <c r="Z19" s="909"/>
      <c r="AA19" s="910"/>
      <c r="AB19" s="910"/>
      <c r="AC19" s="910"/>
      <c r="AD19" s="910"/>
    </row>
    <row r="20" spans="1:30" s="211" customFormat="1" ht="36.75" thickBot="1">
      <c r="A20" s="194">
        <v>19</v>
      </c>
      <c r="B20" s="213"/>
      <c r="C20" s="218" t="s">
        <v>880</v>
      </c>
      <c r="D20" s="214">
        <v>2017977</v>
      </c>
      <c r="E20" s="213"/>
      <c r="F20" s="204" t="s">
        <v>881</v>
      </c>
      <c r="G20" s="202">
        <f>SUM(G16:G19)</f>
        <v>0</v>
      </c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9"/>
      <c r="X20" s="209"/>
      <c r="Y20" s="209"/>
      <c r="Z20" s="209"/>
      <c r="AA20" s="210"/>
      <c r="AB20" s="210"/>
      <c r="AC20" s="210"/>
      <c r="AD20" s="210"/>
    </row>
    <row r="21" spans="1:30" s="211" customFormat="1" ht="37.5" thickBot="1" thickTop="1">
      <c r="A21" s="194">
        <v>20</v>
      </c>
      <c r="B21" s="215"/>
      <c r="C21" s="216" t="s">
        <v>788</v>
      </c>
      <c r="D21" s="217">
        <f>D14+D15+D18+D20</f>
        <v>43791441</v>
      </c>
      <c r="E21" s="215"/>
      <c r="F21" s="374"/>
      <c r="G21" s="214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9"/>
      <c r="X21" s="209"/>
      <c r="Y21" s="209"/>
      <c r="Z21" s="209"/>
      <c r="AA21" s="210"/>
      <c r="AB21" s="210"/>
      <c r="AC21" s="210"/>
      <c r="AD21" s="210"/>
    </row>
    <row r="22" spans="1:30" s="211" customFormat="1" ht="43.5" customHeight="1" thickBot="1" thickTop="1">
      <c r="A22" s="194">
        <v>21</v>
      </c>
      <c r="B22" s="213" t="s">
        <v>114</v>
      </c>
      <c r="C22" s="218" t="s">
        <v>789</v>
      </c>
      <c r="D22" s="214">
        <f>SUM(D16)</f>
        <v>1170000</v>
      </c>
      <c r="E22" s="213"/>
      <c r="F22" s="374"/>
      <c r="G22" s="214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9"/>
      <c r="X22" s="209"/>
      <c r="Y22" s="209"/>
      <c r="Z22" s="209"/>
      <c r="AA22" s="210"/>
      <c r="AB22" s="210"/>
      <c r="AC22" s="210"/>
      <c r="AD22" s="210"/>
    </row>
    <row r="23" spans="1:30" s="206" customFormat="1" ht="64.5" customHeight="1" thickTop="1">
      <c r="A23" s="194">
        <v>22</v>
      </c>
      <c r="B23" s="219" t="s">
        <v>790</v>
      </c>
      <c r="C23" s="216" t="s">
        <v>791</v>
      </c>
      <c r="D23" s="217">
        <f>SUM(D21:D22)</f>
        <v>44961441</v>
      </c>
      <c r="E23" s="219" t="s">
        <v>10</v>
      </c>
      <c r="F23" s="216" t="s">
        <v>792</v>
      </c>
      <c r="G23" s="217">
        <f>G8+G14+G20</f>
        <v>44961440.92</v>
      </c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909"/>
      <c r="X23" s="909"/>
      <c r="Y23" s="909"/>
      <c r="Z23" s="909"/>
      <c r="AA23" s="910"/>
      <c r="AB23" s="910"/>
      <c r="AC23" s="910"/>
      <c r="AD23" s="910"/>
    </row>
    <row r="24" spans="1:7" ht="18">
      <c r="A24" s="190"/>
      <c r="B24" s="190"/>
      <c r="C24" s="190"/>
      <c r="D24" s="190"/>
      <c r="E24" s="190"/>
      <c r="F24" s="190"/>
      <c r="G24" s="190"/>
    </row>
  </sheetData>
  <sheetProtection/>
  <mergeCells count="8">
    <mergeCell ref="C3:D3"/>
    <mergeCell ref="F3:G3"/>
    <mergeCell ref="W23:Z23"/>
    <mergeCell ref="AA23:AD23"/>
    <mergeCell ref="W15:Z15"/>
    <mergeCell ref="AA15:AD15"/>
    <mergeCell ref="W19:Z19"/>
    <mergeCell ref="AA19:AD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22" r:id="rId1"/>
  <headerFooter>
    <oddHeader>&amp;LMagyarpolányi Hosszú-hegyi Német Nemzetiségi Óvoda és Egységes Óvoda-bölcsőde&amp;C2017. ÉVI KÖLTSÉGVETÉS
BEVÉTELEK ÉS KIADÁSOK ALAKULÁSA&amp;R11.a. melléklet Magyarpolány Község Önkormányat Képviselő-testületének
2/2017. (II. 24.) önkormányzati rendeletéhez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4"/>
  <sheetViews>
    <sheetView view="pageLayout" zoomScaleSheetLayoutView="100" workbookViewId="0" topLeftCell="A52">
      <selection activeCell="B95" sqref="B95:C95"/>
    </sheetView>
  </sheetViews>
  <sheetFormatPr defaultColWidth="2.75390625" defaultRowHeight="12.75"/>
  <cols>
    <col min="1" max="1" width="5.75390625" style="81" bestFit="1" customWidth="1"/>
    <col min="2" max="2" width="9.75390625" style="85" bestFit="1" customWidth="1"/>
    <col min="3" max="3" width="81.25390625" style="86" customWidth="1"/>
    <col min="4" max="4" width="8.375" style="82" bestFit="1" customWidth="1"/>
    <col min="5" max="5" width="19.75390625" style="87" bestFit="1" customWidth="1"/>
    <col min="6" max="215" width="9.125" style="82" customWidth="1"/>
    <col min="216" max="216" width="2.75390625" style="82" customWidth="1"/>
    <col min="217" max="217" width="3.125" style="82" customWidth="1"/>
    <col min="218" max="218" width="2.75390625" style="82" customWidth="1"/>
    <col min="219" max="219" width="6.875" style="82" customWidth="1"/>
    <col min="220" max="16384" width="2.75390625" style="82" customWidth="1"/>
  </cols>
  <sheetData>
    <row r="1" spans="1:5" ht="15.75" thickBot="1">
      <c r="A1" s="695"/>
      <c r="B1" s="695"/>
      <c r="C1" s="695"/>
      <c r="D1" s="695"/>
      <c r="E1" s="257"/>
    </row>
    <row r="2" spans="1:5" ht="27" customHeight="1">
      <c r="A2" s="258"/>
      <c r="B2" s="696" t="s">
        <v>2</v>
      </c>
      <c r="C2" s="697"/>
      <c r="D2" s="259" t="s">
        <v>114</v>
      </c>
      <c r="E2" s="260" t="s">
        <v>4</v>
      </c>
    </row>
    <row r="3" spans="1:5" ht="39" customHeight="1">
      <c r="A3" s="261"/>
      <c r="B3" s="698" t="s">
        <v>8</v>
      </c>
      <c r="C3" s="699"/>
      <c r="D3" s="224" t="s">
        <v>115</v>
      </c>
      <c r="E3" s="262" t="s">
        <v>917</v>
      </c>
    </row>
    <row r="4" spans="1:5" ht="15" customHeight="1">
      <c r="A4" s="261">
        <v>1</v>
      </c>
      <c r="B4" s="222" t="s">
        <v>116</v>
      </c>
      <c r="C4" s="223" t="s">
        <v>912</v>
      </c>
      <c r="D4" s="221"/>
      <c r="E4" s="532">
        <v>37785000</v>
      </c>
    </row>
    <row r="5" spans="1:5" ht="15" customHeight="1">
      <c r="A5" s="261">
        <v>2</v>
      </c>
      <c r="B5" s="222" t="s">
        <v>117</v>
      </c>
      <c r="C5" s="223" t="s">
        <v>614</v>
      </c>
      <c r="D5" s="221"/>
      <c r="E5" s="532">
        <v>8853560</v>
      </c>
    </row>
    <row r="6" spans="1:5" ht="15" customHeight="1">
      <c r="A6" s="261">
        <v>3</v>
      </c>
      <c r="B6" s="222" t="s">
        <v>118</v>
      </c>
      <c r="C6" s="223" t="s">
        <v>119</v>
      </c>
      <c r="D6" s="221"/>
      <c r="E6" s="532">
        <v>3155040</v>
      </c>
    </row>
    <row r="7" spans="1:5" ht="15" customHeight="1">
      <c r="A7" s="261">
        <v>4</v>
      </c>
      <c r="B7" s="222" t="s">
        <v>120</v>
      </c>
      <c r="C7" s="223" t="s">
        <v>121</v>
      </c>
      <c r="D7" s="221"/>
      <c r="E7" s="532">
        <v>4064000</v>
      </c>
    </row>
    <row r="8" spans="1:5" ht="15" customHeight="1">
      <c r="A8" s="261">
        <v>5</v>
      </c>
      <c r="B8" s="222" t="s">
        <v>122</v>
      </c>
      <c r="C8" s="223" t="s">
        <v>123</v>
      </c>
      <c r="D8" s="221"/>
      <c r="E8" s="532">
        <v>100000</v>
      </c>
    </row>
    <row r="9" spans="1:5" ht="15" customHeight="1">
      <c r="A9" s="261">
        <v>6</v>
      </c>
      <c r="B9" s="222" t="s">
        <v>124</v>
      </c>
      <c r="C9" s="223" t="s">
        <v>125</v>
      </c>
      <c r="D9" s="221"/>
      <c r="E9" s="532">
        <v>1534520</v>
      </c>
    </row>
    <row r="10" spans="1:5" ht="15" customHeight="1">
      <c r="A10" s="261">
        <v>7</v>
      </c>
      <c r="B10" s="222" t="s">
        <v>126</v>
      </c>
      <c r="C10" s="223" t="s">
        <v>127</v>
      </c>
      <c r="D10" s="221"/>
      <c r="E10" s="532">
        <v>7000000</v>
      </c>
    </row>
    <row r="11" spans="1:5" ht="15" customHeight="1">
      <c r="A11" s="261"/>
      <c r="B11" s="222" t="s">
        <v>1067</v>
      </c>
      <c r="C11" s="223" t="s">
        <v>1202</v>
      </c>
      <c r="D11" s="221"/>
      <c r="E11" s="532">
        <v>20400</v>
      </c>
    </row>
    <row r="12" spans="1:5" ht="15" customHeight="1">
      <c r="A12" s="261">
        <v>8</v>
      </c>
      <c r="B12" s="222" t="s">
        <v>128</v>
      </c>
      <c r="C12" s="223" t="s">
        <v>129</v>
      </c>
      <c r="D12" s="221"/>
      <c r="E12" s="532">
        <v>344400</v>
      </c>
    </row>
    <row r="13" spans="1:5" ht="15" customHeight="1">
      <c r="A13" s="261">
        <v>9</v>
      </c>
      <c r="B13" s="222" t="s">
        <v>130</v>
      </c>
      <c r="C13" s="223" t="s">
        <v>990</v>
      </c>
      <c r="D13" s="221"/>
      <c r="E13" s="533">
        <v>24768993</v>
      </c>
    </row>
    <row r="14" spans="1:5" ht="15" customHeight="1">
      <c r="A14" s="261">
        <v>10</v>
      </c>
      <c r="B14" s="222" t="s">
        <v>991</v>
      </c>
      <c r="C14" s="223" t="s">
        <v>992</v>
      </c>
      <c r="D14" s="221"/>
      <c r="E14" s="532">
        <v>1024800</v>
      </c>
    </row>
    <row r="15" spans="1:5" ht="30.75" customHeight="1">
      <c r="A15" s="261">
        <v>11</v>
      </c>
      <c r="B15" s="225" t="s">
        <v>131</v>
      </c>
      <c r="C15" s="226" t="s">
        <v>607</v>
      </c>
      <c r="D15" s="227" t="s">
        <v>133</v>
      </c>
      <c r="E15" s="533">
        <f>SUM(E4+E5+E10+E12+E13+E14+E11)</f>
        <v>79797153</v>
      </c>
    </row>
    <row r="16" spans="1:5" ht="30" customHeight="1">
      <c r="A16" s="261">
        <v>12</v>
      </c>
      <c r="B16" s="225" t="s">
        <v>134</v>
      </c>
      <c r="C16" s="226" t="s">
        <v>608</v>
      </c>
      <c r="D16" s="227"/>
      <c r="E16" s="533">
        <f>SUM(E17:E21)</f>
        <v>0</v>
      </c>
    </row>
    <row r="17" spans="1:5" ht="15" customHeight="1">
      <c r="A17" s="261">
        <v>13</v>
      </c>
      <c r="B17" s="83" t="s">
        <v>135</v>
      </c>
      <c r="C17" s="223" t="s">
        <v>1261</v>
      </c>
      <c r="D17" s="221"/>
      <c r="E17" s="532"/>
    </row>
    <row r="18" spans="1:5" ht="15" customHeight="1">
      <c r="A18" s="261">
        <v>14</v>
      </c>
      <c r="B18" s="83" t="s">
        <v>136</v>
      </c>
      <c r="C18" s="223" t="s">
        <v>804</v>
      </c>
      <c r="D18" s="221"/>
      <c r="E18" s="532"/>
    </row>
    <row r="19" spans="1:5" ht="15" customHeight="1">
      <c r="A19" s="261">
        <v>15</v>
      </c>
      <c r="B19" s="83" t="s">
        <v>137</v>
      </c>
      <c r="C19" s="223" t="s">
        <v>857</v>
      </c>
      <c r="D19" s="221"/>
      <c r="E19" s="532"/>
    </row>
    <row r="20" spans="1:5" ht="15" customHeight="1">
      <c r="A20" s="261">
        <v>16</v>
      </c>
      <c r="B20" s="83" t="s">
        <v>138</v>
      </c>
      <c r="C20" s="223" t="s">
        <v>1262</v>
      </c>
      <c r="D20" s="221"/>
      <c r="E20" s="532"/>
    </row>
    <row r="21" spans="1:5" ht="15" customHeight="1">
      <c r="A21" s="261">
        <v>17</v>
      </c>
      <c r="B21" s="83" t="s">
        <v>139</v>
      </c>
      <c r="C21" s="223" t="s">
        <v>805</v>
      </c>
      <c r="D21" s="221"/>
      <c r="E21" s="532"/>
    </row>
    <row r="22" spans="1:5" ht="29.25" customHeight="1">
      <c r="A22" s="261">
        <v>18</v>
      </c>
      <c r="B22" s="225" t="s">
        <v>140</v>
      </c>
      <c r="C22" s="226" t="s">
        <v>609</v>
      </c>
      <c r="D22" s="227"/>
      <c r="E22" s="533">
        <f>E24+E25</f>
        <v>0</v>
      </c>
    </row>
    <row r="23" spans="1:5" ht="15" customHeight="1">
      <c r="A23" s="261">
        <v>19</v>
      </c>
      <c r="B23" s="83" t="s">
        <v>141</v>
      </c>
      <c r="C23" s="223" t="s">
        <v>806</v>
      </c>
      <c r="D23" s="221"/>
      <c r="E23" s="532"/>
    </row>
    <row r="24" spans="1:5" ht="15" customHeight="1">
      <c r="A24" s="261">
        <v>20</v>
      </c>
      <c r="B24" s="83" t="s">
        <v>142</v>
      </c>
      <c r="C24" s="223" t="s">
        <v>807</v>
      </c>
      <c r="D24" s="221"/>
      <c r="E24" s="532"/>
    </row>
    <row r="25" spans="1:5" ht="15" customHeight="1">
      <c r="A25" s="261">
        <v>21</v>
      </c>
      <c r="B25" s="83" t="s">
        <v>143</v>
      </c>
      <c r="C25" s="223" t="s">
        <v>808</v>
      </c>
      <c r="D25" s="221"/>
      <c r="E25" s="532"/>
    </row>
    <row r="26" spans="1:5" ht="15">
      <c r="A26" s="261">
        <v>22</v>
      </c>
      <c r="B26" s="83" t="s">
        <v>803</v>
      </c>
      <c r="C26" s="223" t="s">
        <v>809</v>
      </c>
      <c r="D26" s="221"/>
      <c r="E26" s="532"/>
    </row>
    <row r="27" spans="1:5" ht="33.75" customHeight="1">
      <c r="A27" s="261">
        <v>23</v>
      </c>
      <c r="B27" s="225" t="s">
        <v>144</v>
      </c>
      <c r="C27" s="226" t="s">
        <v>145</v>
      </c>
      <c r="D27" s="227"/>
      <c r="E27" s="533"/>
    </row>
    <row r="28" spans="1:5" ht="30" customHeight="1">
      <c r="A28" s="261">
        <v>24</v>
      </c>
      <c r="B28" s="225" t="s">
        <v>146</v>
      </c>
      <c r="C28" s="226" t="s">
        <v>610</v>
      </c>
      <c r="D28" s="227" t="s">
        <v>148</v>
      </c>
      <c r="E28" s="533">
        <f>SUM(E16+E22+E27)</f>
        <v>0</v>
      </c>
    </row>
    <row r="29" spans="1:5" ht="15" customHeight="1">
      <c r="A29" s="261">
        <v>25</v>
      </c>
      <c r="B29" s="83" t="s">
        <v>149</v>
      </c>
      <c r="C29" s="223" t="s">
        <v>826</v>
      </c>
      <c r="D29" s="221"/>
      <c r="E29" s="532">
        <v>6417000</v>
      </c>
    </row>
    <row r="30" spans="1:5" ht="15" customHeight="1">
      <c r="A30" s="261">
        <v>26</v>
      </c>
      <c r="B30" s="83" t="s">
        <v>810</v>
      </c>
      <c r="C30" s="223" t="s">
        <v>1198</v>
      </c>
      <c r="D30" s="221"/>
      <c r="E30" s="532">
        <v>2287600</v>
      </c>
    </row>
    <row r="31" spans="1:5" ht="15" customHeight="1">
      <c r="A31" s="261">
        <v>27</v>
      </c>
      <c r="B31" s="83" t="s">
        <v>811</v>
      </c>
      <c r="C31" s="223" t="s">
        <v>726</v>
      </c>
      <c r="D31" s="221"/>
      <c r="E31" s="532">
        <v>2665000</v>
      </c>
    </row>
    <row r="32" spans="1:5" ht="15" customHeight="1">
      <c r="A32" s="261">
        <v>28</v>
      </c>
      <c r="B32" s="83" t="s">
        <v>858</v>
      </c>
      <c r="C32" s="223" t="s">
        <v>859</v>
      </c>
      <c r="D32" s="221"/>
      <c r="E32" s="532"/>
    </row>
    <row r="33" spans="1:5" ht="15" customHeight="1">
      <c r="A33" s="261">
        <v>29</v>
      </c>
      <c r="B33" s="83" t="s">
        <v>150</v>
      </c>
      <c r="C33" s="223" t="s">
        <v>623</v>
      </c>
      <c r="D33" s="221"/>
      <c r="E33" s="533">
        <f>E34+E35</f>
        <v>28906194</v>
      </c>
    </row>
    <row r="34" spans="1:5" ht="15" customHeight="1">
      <c r="A34" s="261">
        <v>30</v>
      </c>
      <c r="B34" s="83" t="s">
        <v>151</v>
      </c>
      <c r="C34" s="223" t="s">
        <v>1199</v>
      </c>
      <c r="D34" s="221"/>
      <c r="E34" s="532">
        <v>13222000</v>
      </c>
    </row>
    <row r="35" spans="1:5" ht="15" customHeight="1">
      <c r="A35" s="261">
        <v>31</v>
      </c>
      <c r="B35" s="83" t="s">
        <v>152</v>
      </c>
      <c r="C35" s="223" t="s">
        <v>153</v>
      </c>
      <c r="D35" s="221"/>
      <c r="E35" s="532">
        <v>15684194</v>
      </c>
    </row>
    <row r="36" spans="1:5" ht="15" customHeight="1">
      <c r="A36" s="261">
        <v>32</v>
      </c>
      <c r="B36" s="83" t="s">
        <v>812</v>
      </c>
      <c r="C36" s="223" t="s">
        <v>813</v>
      </c>
      <c r="D36" s="221"/>
      <c r="E36" s="532"/>
    </row>
    <row r="37" spans="1:5" ht="30.75" customHeight="1">
      <c r="A37" s="261">
        <v>33</v>
      </c>
      <c r="B37" s="225" t="s">
        <v>154</v>
      </c>
      <c r="C37" s="226" t="s">
        <v>611</v>
      </c>
      <c r="D37" s="227" t="s">
        <v>156</v>
      </c>
      <c r="E37" s="533">
        <f>E29+E30+E31+E32+E33+E36</f>
        <v>40275794</v>
      </c>
    </row>
    <row r="38" spans="1:5" ht="32.25" customHeight="1">
      <c r="A38" s="261">
        <v>34</v>
      </c>
      <c r="B38" s="225" t="s">
        <v>157</v>
      </c>
      <c r="C38" s="226" t="s">
        <v>158</v>
      </c>
      <c r="D38" s="227" t="s">
        <v>159</v>
      </c>
      <c r="E38" s="533">
        <v>1800000</v>
      </c>
    </row>
    <row r="39" spans="1:5" s="84" customFormat="1" ht="28.5" customHeight="1" hidden="1">
      <c r="A39" s="261">
        <v>28</v>
      </c>
      <c r="B39" s="225" t="s">
        <v>160</v>
      </c>
      <c r="C39" s="226" t="s">
        <v>161</v>
      </c>
      <c r="D39" s="227" t="s">
        <v>162</v>
      </c>
      <c r="E39" s="533">
        <v>0</v>
      </c>
    </row>
    <row r="40" spans="1:5" s="84" customFormat="1" ht="28.5" customHeight="1">
      <c r="A40" s="261">
        <v>35</v>
      </c>
      <c r="B40" s="225" t="s">
        <v>1037</v>
      </c>
      <c r="C40" s="459" t="s">
        <v>1038</v>
      </c>
      <c r="D40" s="227" t="s">
        <v>1036</v>
      </c>
      <c r="E40" s="533"/>
    </row>
    <row r="41" spans="1:5" s="84" customFormat="1" ht="30.75" customHeight="1">
      <c r="A41" s="263">
        <v>36</v>
      </c>
      <c r="B41" s="692" t="s">
        <v>624</v>
      </c>
      <c r="C41" s="693"/>
      <c r="D41" s="227" t="s">
        <v>163</v>
      </c>
      <c r="E41" s="533">
        <f>SUM(E15+E28+E37+E38+E39)</f>
        <v>121872947</v>
      </c>
    </row>
    <row r="42" spans="1:5" ht="27.75" customHeight="1" hidden="1">
      <c r="A42" s="261">
        <v>37</v>
      </c>
      <c r="B42" s="692" t="s">
        <v>164</v>
      </c>
      <c r="C42" s="693"/>
      <c r="D42" s="227" t="s">
        <v>165</v>
      </c>
      <c r="E42" s="533"/>
    </row>
    <row r="43" spans="1:5" ht="27.75" customHeight="1" hidden="1">
      <c r="A43" s="263">
        <v>38</v>
      </c>
      <c r="B43" s="692" t="s">
        <v>166</v>
      </c>
      <c r="C43" s="693"/>
      <c r="D43" s="227" t="s">
        <v>167</v>
      </c>
      <c r="E43" s="533"/>
    </row>
    <row r="44" spans="1:5" ht="27.75" customHeight="1" hidden="1">
      <c r="A44" s="261">
        <v>39</v>
      </c>
      <c r="B44" s="692" t="s">
        <v>168</v>
      </c>
      <c r="C44" s="693"/>
      <c r="D44" s="227" t="s">
        <v>169</v>
      </c>
      <c r="E44" s="533"/>
    </row>
    <row r="45" spans="1:5" ht="27.75" customHeight="1" hidden="1">
      <c r="A45" s="263">
        <v>37</v>
      </c>
      <c r="B45" s="692" t="s">
        <v>170</v>
      </c>
      <c r="C45" s="693"/>
      <c r="D45" s="227" t="s">
        <v>171</v>
      </c>
      <c r="E45" s="533" t="e">
        <f>SUM(#REF!)/1000</f>
        <v>#REF!</v>
      </c>
    </row>
    <row r="46" spans="1:5" ht="27.75" customHeight="1" hidden="1">
      <c r="A46" s="261">
        <v>41</v>
      </c>
      <c r="B46" s="690" t="s">
        <v>172</v>
      </c>
      <c r="C46" s="691"/>
      <c r="D46" s="221"/>
      <c r="E46" s="533"/>
    </row>
    <row r="47" spans="1:5" ht="27.75" customHeight="1" hidden="1">
      <c r="A47" s="261">
        <v>42</v>
      </c>
      <c r="B47" s="690" t="s">
        <v>173</v>
      </c>
      <c r="C47" s="691"/>
      <c r="D47" s="221"/>
      <c r="E47" s="533"/>
    </row>
    <row r="48" spans="1:5" ht="27.75" customHeight="1" hidden="1">
      <c r="A48" s="263">
        <v>43</v>
      </c>
      <c r="B48" s="690" t="s">
        <v>174</v>
      </c>
      <c r="C48" s="691"/>
      <c r="D48" s="221"/>
      <c r="E48" s="533"/>
    </row>
    <row r="49" spans="1:5" ht="27.75" customHeight="1" hidden="1">
      <c r="A49" s="261">
        <v>44</v>
      </c>
      <c r="B49" s="690" t="s">
        <v>175</v>
      </c>
      <c r="C49" s="691"/>
      <c r="D49" s="221"/>
      <c r="E49" s="533"/>
    </row>
    <row r="50" spans="1:5" ht="27.75" customHeight="1" hidden="1">
      <c r="A50" s="263">
        <v>45</v>
      </c>
      <c r="B50" s="690" t="s">
        <v>176</v>
      </c>
      <c r="C50" s="691"/>
      <c r="D50" s="221"/>
      <c r="E50" s="533"/>
    </row>
    <row r="51" spans="1:5" ht="27.75" customHeight="1" hidden="1">
      <c r="A51" s="261">
        <v>46</v>
      </c>
      <c r="B51" s="690" t="s">
        <v>177</v>
      </c>
      <c r="C51" s="691"/>
      <c r="D51" s="221"/>
      <c r="E51" s="533"/>
    </row>
    <row r="52" spans="1:5" ht="27.75" customHeight="1">
      <c r="A52" s="261">
        <v>37</v>
      </c>
      <c r="B52" s="228"/>
      <c r="C52" s="127" t="s">
        <v>1039</v>
      </c>
      <c r="D52" s="227" t="s">
        <v>169</v>
      </c>
      <c r="E52" s="533"/>
    </row>
    <row r="53" spans="1:5" ht="27.75" customHeight="1">
      <c r="A53" s="263">
        <v>38</v>
      </c>
      <c r="B53" s="692" t="s">
        <v>612</v>
      </c>
      <c r="C53" s="693"/>
      <c r="D53" s="227" t="s">
        <v>179</v>
      </c>
      <c r="E53" s="533">
        <f>E54+E55+E56</f>
        <v>9193944</v>
      </c>
    </row>
    <row r="54" spans="1:5" ht="15">
      <c r="A54" s="261">
        <v>39</v>
      </c>
      <c r="B54" s="256" t="s">
        <v>180</v>
      </c>
      <c r="C54" s="223" t="s">
        <v>181</v>
      </c>
      <c r="D54" s="221"/>
      <c r="E54" s="532">
        <v>7332000</v>
      </c>
    </row>
    <row r="55" spans="1:5" ht="15">
      <c r="A55" s="261">
        <v>40</v>
      </c>
      <c r="B55" s="256" t="s">
        <v>180</v>
      </c>
      <c r="C55" s="223" t="s">
        <v>94</v>
      </c>
      <c r="D55" s="221"/>
      <c r="E55" s="532"/>
    </row>
    <row r="56" spans="1:5" ht="15">
      <c r="A56" s="263">
        <v>41</v>
      </c>
      <c r="B56" s="256"/>
      <c r="C56" s="223" t="s">
        <v>182</v>
      </c>
      <c r="D56" s="221"/>
      <c r="E56" s="532">
        <v>1861944</v>
      </c>
    </row>
    <row r="57" spans="1:5" ht="15.75" customHeight="1" hidden="1">
      <c r="A57" s="261">
        <v>42</v>
      </c>
      <c r="B57" s="690" t="s">
        <v>175</v>
      </c>
      <c r="C57" s="691"/>
      <c r="D57" s="221"/>
      <c r="E57" s="533"/>
    </row>
    <row r="58" spans="1:5" ht="15.75" customHeight="1" hidden="1">
      <c r="A58" s="263" t="s">
        <v>183</v>
      </c>
      <c r="B58" s="690" t="s">
        <v>176</v>
      </c>
      <c r="C58" s="691"/>
      <c r="D58" s="221"/>
      <c r="E58" s="533"/>
    </row>
    <row r="59" spans="1:5" ht="15.75" customHeight="1" hidden="1">
      <c r="A59" s="261" t="s">
        <v>184</v>
      </c>
      <c r="B59" s="690" t="s">
        <v>177</v>
      </c>
      <c r="C59" s="691"/>
      <c r="D59" s="221"/>
      <c r="E59" s="533"/>
    </row>
    <row r="60" spans="1:5" ht="30.75" customHeight="1">
      <c r="A60" s="263">
        <v>42</v>
      </c>
      <c r="B60" s="692" t="s">
        <v>613</v>
      </c>
      <c r="C60" s="693"/>
      <c r="D60" s="227" t="s">
        <v>185</v>
      </c>
      <c r="E60" s="533">
        <f>E41+E53</f>
        <v>131066891</v>
      </c>
    </row>
    <row r="61" spans="1:5" ht="12.75" customHeight="1" hidden="1">
      <c r="A61" s="263">
        <v>43</v>
      </c>
      <c r="B61" s="257"/>
      <c r="C61" s="223" t="s">
        <v>186</v>
      </c>
      <c r="D61" s="221" t="s">
        <v>187</v>
      </c>
      <c r="E61" s="533" t="e">
        <f>SUM(#REF!)</f>
        <v>#REF!</v>
      </c>
    </row>
    <row r="62" spans="1:5" ht="12.75" customHeight="1" hidden="1">
      <c r="A62" s="261" t="s">
        <v>188</v>
      </c>
      <c r="B62" s="229"/>
      <c r="C62" s="223" t="s">
        <v>189</v>
      </c>
      <c r="D62" s="221" t="s">
        <v>190</v>
      </c>
      <c r="E62" s="533" t="e">
        <f>SUM(#REF!)</f>
        <v>#REF!</v>
      </c>
    </row>
    <row r="63" spans="1:5" ht="12.75" customHeight="1" hidden="1">
      <c r="A63" s="263" t="s">
        <v>191</v>
      </c>
      <c r="B63" s="229"/>
      <c r="C63" s="223" t="s">
        <v>192</v>
      </c>
      <c r="D63" s="221" t="s">
        <v>193</v>
      </c>
      <c r="E63" s="533" t="e">
        <f>SUM(#REF!)</f>
        <v>#REF!</v>
      </c>
    </row>
    <row r="64" spans="1:5" ht="12.75" customHeight="1" hidden="1">
      <c r="A64" s="261">
        <v>45</v>
      </c>
      <c r="B64" s="229"/>
      <c r="C64" s="223" t="s">
        <v>194</v>
      </c>
      <c r="D64" s="221" t="s">
        <v>195</v>
      </c>
      <c r="E64" s="533" t="e">
        <f>SUM(#REF!)</f>
        <v>#REF!</v>
      </c>
    </row>
    <row r="65" spans="1:5" ht="12.75" customHeight="1" hidden="1">
      <c r="A65" s="263" t="s">
        <v>196</v>
      </c>
      <c r="B65" s="229"/>
      <c r="C65" s="223" t="s">
        <v>197</v>
      </c>
      <c r="D65" s="221" t="s">
        <v>198</v>
      </c>
      <c r="E65" s="533" t="e">
        <f>SUM(#REF!)</f>
        <v>#REF!</v>
      </c>
    </row>
    <row r="66" spans="1:5" ht="15.75" customHeight="1" hidden="1">
      <c r="A66" s="261">
        <v>36</v>
      </c>
      <c r="B66" s="692" t="s">
        <v>199</v>
      </c>
      <c r="C66" s="693"/>
      <c r="D66" s="227" t="s">
        <v>200</v>
      </c>
      <c r="E66" s="533">
        <v>0</v>
      </c>
    </row>
    <row r="67" spans="1:5" ht="12.75" customHeight="1" hidden="1">
      <c r="A67" s="263" t="s">
        <v>201</v>
      </c>
      <c r="B67" s="229"/>
      <c r="C67" s="228" t="s">
        <v>202</v>
      </c>
      <c r="D67" s="221" t="s">
        <v>203</v>
      </c>
      <c r="E67" s="533" t="e">
        <f>SUM(#REF!)</f>
        <v>#REF!</v>
      </c>
    </row>
    <row r="68" spans="1:5" ht="12.75" customHeight="1" hidden="1">
      <c r="A68" s="261" t="s">
        <v>204</v>
      </c>
      <c r="B68" s="229"/>
      <c r="C68" s="228" t="s">
        <v>205</v>
      </c>
      <c r="D68" s="221" t="s">
        <v>206</v>
      </c>
      <c r="E68" s="533" t="e">
        <f>SUM(#REF!)</f>
        <v>#REF!</v>
      </c>
    </row>
    <row r="69" spans="1:5" ht="12.75" customHeight="1" hidden="1">
      <c r="A69" s="263" t="s">
        <v>207</v>
      </c>
      <c r="B69" s="229"/>
      <c r="C69" s="223" t="s">
        <v>208</v>
      </c>
      <c r="D69" s="221" t="s">
        <v>209</v>
      </c>
      <c r="E69" s="533" t="e">
        <f>SUM(#REF!)</f>
        <v>#REF!</v>
      </c>
    </row>
    <row r="70" spans="1:5" s="86" customFormat="1" ht="12.75" customHeight="1" hidden="1">
      <c r="A70" s="261">
        <v>54</v>
      </c>
      <c r="B70" s="229"/>
      <c r="C70" s="223" t="s">
        <v>210</v>
      </c>
      <c r="D70" s="221" t="s">
        <v>211</v>
      </c>
      <c r="E70" s="533" t="e">
        <f>SUM(#REF!)</f>
        <v>#REF!</v>
      </c>
    </row>
    <row r="71" spans="1:5" ht="12.75" customHeight="1" hidden="1">
      <c r="A71" s="263" t="s">
        <v>212</v>
      </c>
      <c r="B71" s="229"/>
      <c r="C71" s="223" t="s">
        <v>213</v>
      </c>
      <c r="D71" s="221" t="s">
        <v>214</v>
      </c>
      <c r="E71" s="533" t="e">
        <f>SUM(#REF!)</f>
        <v>#REF!</v>
      </c>
    </row>
    <row r="72" spans="1:5" ht="27" customHeight="1">
      <c r="A72" s="263">
        <v>43</v>
      </c>
      <c r="B72" s="692" t="s">
        <v>1004</v>
      </c>
      <c r="C72" s="694"/>
      <c r="D72" s="227" t="s">
        <v>200</v>
      </c>
      <c r="E72" s="533">
        <v>269696000</v>
      </c>
    </row>
    <row r="73" spans="1:5" ht="15" customHeight="1">
      <c r="A73" s="263">
        <v>44</v>
      </c>
      <c r="B73" s="229"/>
      <c r="C73" s="223" t="s">
        <v>217</v>
      </c>
      <c r="D73" s="221"/>
      <c r="E73" s="532">
        <v>110000</v>
      </c>
    </row>
    <row r="74" spans="1:5" ht="15" customHeight="1">
      <c r="A74" s="263">
        <v>45</v>
      </c>
      <c r="B74" s="229"/>
      <c r="C74" s="223" t="s">
        <v>218</v>
      </c>
      <c r="D74" s="221"/>
      <c r="E74" s="532">
        <v>5400000</v>
      </c>
    </row>
    <row r="75" spans="1:5" ht="17.25" customHeight="1">
      <c r="A75" s="263">
        <v>46</v>
      </c>
      <c r="B75" s="692" t="s">
        <v>615</v>
      </c>
      <c r="C75" s="693"/>
      <c r="D75" s="227" t="s">
        <v>216</v>
      </c>
      <c r="E75" s="533">
        <f>SUM(E73:E74)</f>
        <v>5510000</v>
      </c>
    </row>
    <row r="76" spans="1:5" ht="15.75" customHeight="1">
      <c r="A76" s="263">
        <v>47</v>
      </c>
      <c r="B76" s="229"/>
      <c r="C76" s="223" t="s">
        <v>625</v>
      </c>
      <c r="D76" s="227" t="s">
        <v>219</v>
      </c>
      <c r="E76" s="533">
        <f>SUM(E77)</f>
        <v>16500000</v>
      </c>
    </row>
    <row r="77" spans="1:5" ht="15" customHeight="1">
      <c r="A77" s="263">
        <v>48</v>
      </c>
      <c r="B77" s="229"/>
      <c r="C77" s="228" t="s">
        <v>220</v>
      </c>
      <c r="D77" s="221"/>
      <c r="E77" s="532">
        <v>16500000</v>
      </c>
    </row>
    <row r="78" spans="1:5" ht="12.75" customHeight="1" hidden="1">
      <c r="A78" s="263">
        <v>47</v>
      </c>
      <c r="B78" s="229"/>
      <c r="C78" s="223" t="s">
        <v>221</v>
      </c>
      <c r="D78" s="221"/>
      <c r="E78" s="533" t="e">
        <f>SUM(#REF!)/1000</f>
        <v>#REF!</v>
      </c>
    </row>
    <row r="79" spans="1:5" ht="12.75" customHeight="1" hidden="1">
      <c r="A79" s="263">
        <v>48</v>
      </c>
      <c r="B79" s="229"/>
      <c r="C79" s="223" t="s">
        <v>222</v>
      </c>
      <c r="D79" s="221" t="s">
        <v>223</v>
      </c>
      <c r="E79" s="533" t="e">
        <f>SUM(#REF!)/1000</f>
        <v>#REF!</v>
      </c>
    </row>
    <row r="80" spans="1:5" ht="12.75" customHeight="1" hidden="1">
      <c r="A80" s="263">
        <v>49</v>
      </c>
      <c r="B80" s="229"/>
      <c r="C80" s="223" t="s">
        <v>224</v>
      </c>
      <c r="D80" s="221" t="s">
        <v>225</v>
      </c>
      <c r="E80" s="533" t="e">
        <f>SUM(#REF!)/1000</f>
        <v>#REF!</v>
      </c>
    </row>
    <row r="81" spans="1:5" ht="15.75" customHeight="1">
      <c r="A81" s="263">
        <v>49</v>
      </c>
      <c r="B81" s="229"/>
      <c r="C81" s="223" t="s">
        <v>626</v>
      </c>
      <c r="D81" s="227" t="s">
        <v>226</v>
      </c>
      <c r="E81" s="533">
        <f>SUM(E82)</f>
        <v>4950000</v>
      </c>
    </row>
    <row r="82" spans="1:5" ht="15" customHeight="1">
      <c r="A82" s="263">
        <v>50</v>
      </c>
      <c r="B82" s="229"/>
      <c r="C82" s="228" t="s">
        <v>227</v>
      </c>
      <c r="D82" s="221"/>
      <c r="E82" s="532">
        <v>4950000</v>
      </c>
    </row>
    <row r="83" spans="1:5" ht="15.75" customHeight="1">
      <c r="A83" s="263">
        <v>51</v>
      </c>
      <c r="B83" s="229"/>
      <c r="C83" s="223" t="s">
        <v>616</v>
      </c>
      <c r="D83" s="227" t="s">
        <v>228</v>
      </c>
      <c r="E83" s="533">
        <f>SUM(E84:E85)</f>
        <v>300000</v>
      </c>
    </row>
    <row r="84" spans="1:5" ht="15" customHeight="1">
      <c r="A84" s="263">
        <v>52</v>
      </c>
      <c r="B84" s="229"/>
      <c r="C84" s="228" t="s">
        <v>229</v>
      </c>
      <c r="D84" s="221"/>
      <c r="E84" s="532">
        <v>300000</v>
      </c>
    </row>
    <row r="85" spans="1:5" ht="15" customHeight="1">
      <c r="A85" s="263">
        <v>53</v>
      </c>
      <c r="B85" s="229"/>
      <c r="C85" s="228" t="s">
        <v>230</v>
      </c>
      <c r="D85" s="221"/>
      <c r="E85" s="532">
        <v>0</v>
      </c>
    </row>
    <row r="86" spans="1:5" ht="15.75" customHeight="1">
      <c r="A86" s="263">
        <v>54</v>
      </c>
      <c r="B86" s="692" t="s">
        <v>617</v>
      </c>
      <c r="C86" s="693"/>
      <c r="D86" s="227" t="s">
        <v>232</v>
      </c>
      <c r="E86" s="533">
        <f>SUM(E76+E81+E83)</f>
        <v>21750000</v>
      </c>
    </row>
    <row r="87" spans="1:5" s="93" customFormat="1" ht="30.75" customHeight="1">
      <c r="A87" s="263">
        <v>55</v>
      </c>
      <c r="B87" s="712" t="s">
        <v>618</v>
      </c>
      <c r="C87" s="713"/>
      <c r="D87" s="230" t="s">
        <v>233</v>
      </c>
      <c r="E87" s="534">
        <f>E75+E86</f>
        <v>27260000</v>
      </c>
    </row>
    <row r="88" spans="1:5" ht="15.75" customHeight="1">
      <c r="A88" s="263">
        <v>56</v>
      </c>
      <c r="B88" s="229"/>
      <c r="C88" s="231" t="s">
        <v>234</v>
      </c>
      <c r="D88" s="227" t="s">
        <v>235</v>
      </c>
      <c r="E88" s="533">
        <v>125000</v>
      </c>
    </row>
    <row r="89" spans="1:5" ht="15.75" customHeight="1">
      <c r="A89" s="263">
        <v>57</v>
      </c>
      <c r="B89" s="229"/>
      <c r="C89" s="231" t="s">
        <v>827</v>
      </c>
      <c r="D89" s="227" t="s">
        <v>236</v>
      </c>
      <c r="E89" s="533">
        <v>2300000</v>
      </c>
    </row>
    <row r="90" spans="1:5" ht="15.75" customHeight="1">
      <c r="A90" s="263">
        <v>58</v>
      </c>
      <c r="B90" s="229"/>
      <c r="C90" s="231" t="s">
        <v>237</v>
      </c>
      <c r="D90" s="227" t="s">
        <v>238</v>
      </c>
      <c r="E90" s="533">
        <v>3400000</v>
      </c>
    </row>
    <row r="91" spans="1:5" ht="15.75" customHeight="1">
      <c r="A91" s="263">
        <v>59</v>
      </c>
      <c r="B91" s="229"/>
      <c r="C91" s="231" t="s">
        <v>239</v>
      </c>
      <c r="D91" s="227" t="s">
        <v>240</v>
      </c>
      <c r="E91" s="533">
        <v>12250000</v>
      </c>
    </row>
    <row r="92" spans="1:5" ht="15.75" customHeight="1">
      <c r="A92" s="263">
        <v>60</v>
      </c>
      <c r="B92" s="229"/>
      <c r="C92" s="231" t="s">
        <v>1043</v>
      </c>
      <c r="D92" s="227" t="s">
        <v>1044</v>
      </c>
      <c r="E92" s="533">
        <v>4250000</v>
      </c>
    </row>
    <row r="93" spans="1:5" ht="15.75" customHeight="1">
      <c r="A93" s="263">
        <v>61</v>
      </c>
      <c r="B93" s="229"/>
      <c r="C93" s="231" t="s">
        <v>241</v>
      </c>
      <c r="D93" s="227" t="s">
        <v>242</v>
      </c>
      <c r="E93" s="533"/>
    </row>
    <row r="94" spans="1:5" ht="15.75" customHeight="1">
      <c r="A94" s="263">
        <v>62</v>
      </c>
      <c r="B94" s="229"/>
      <c r="C94" s="621" t="s">
        <v>1200</v>
      </c>
      <c r="D94" s="227" t="s">
        <v>1042</v>
      </c>
      <c r="E94" s="533">
        <v>4600000</v>
      </c>
    </row>
    <row r="95" spans="1:5" ht="30.75" customHeight="1">
      <c r="A95" s="263">
        <v>63</v>
      </c>
      <c r="B95" s="709" t="s">
        <v>619</v>
      </c>
      <c r="C95" s="711"/>
      <c r="D95" s="227" t="s">
        <v>243</v>
      </c>
      <c r="E95" s="533">
        <f>SUM(E88:E94)</f>
        <v>26925000</v>
      </c>
    </row>
    <row r="96" spans="1:5" ht="15.75" customHeight="1" hidden="1">
      <c r="A96" s="263">
        <v>62</v>
      </c>
      <c r="B96" s="229"/>
      <c r="C96" s="231" t="s">
        <v>244</v>
      </c>
      <c r="D96" s="221" t="s">
        <v>245</v>
      </c>
      <c r="E96" s="533"/>
    </row>
    <row r="97" spans="1:5" ht="15.75" customHeight="1" hidden="1">
      <c r="A97" s="263">
        <v>63</v>
      </c>
      <c r="B97" s="229"/>
      <c r="C97" s="231" t="s">
        <v>246</v>
      </c>
      <c r="D97" s="221" t="s">
        <v>247</v>
      </c>
      <c r="E97" s="533"/>
    </row>
    <row r="98" spans="1:5" ht="15.75" customHeight="1" hidden="1">
      <c r="A98" s="263">
        <v>64</v>
      </c>
      <c r="B98" s="229"/>
      <c r="C98" s="231" t="s">
        <v>248</v>
      </c>
      <c r="D98" s="221" t="s">
        <v>249</v>
      </c>
      <c r="E98" s="533"/>
    </row>
    <row r="99" spans="1:5" ht="15.75" customHeight="1" hidden="1">
      <c r="A99" s="263">
        <v>65</v>
      </c>
      <c r="B99" s="229"/>
      <c r="C99" s="231" t="s">
        <v>250</v>
      </c>
      <c r="D99" s="221" t="s">
        <v>251</v>
      </c>
      <c r="E99" s="533"/>
    </row>
    <row r="100" spans="1:5" ht="15.75" customHeight="1" hidden="1">
      <c r="A100" s="263">
        <v>66</v>
      </c>
      <c r="B100" s="229"/>
      <c r="C100" s="231" t="s">
        <v>252</v>
      </c>
      <c r="D100" s="221" t="s">
        <v>253</v>
      </c>
      <c r="E100" s="533"/>
    </row>
    <row r="101" spans="1:5" ht="15.75" customHeight="1" hidden="1">
      <c r="A101" s="263">
        <v>67</v>
      </c>
      <c r="B101" s="705" t="s">
        <v>254</v>
      </c>
      <c r="C101" s="706"/>
      <c r="D101" s="221" t="s">
        <v>255</v>
      </c>
      <c r="E101" s="533">
        <v>0</v>
      </c>
    </row>
    <row r="102" spans="1:5" ht="15.75" customHeight="1" hidden="1">
      <c r="A102" s="263">
        <v>68</v>
      </c>
      <c r="B102" s="229"/>
      <c r="C102" s="231" t="s">
        <v>256</v>
      </c>
      <c r="D102" s="221" t="s">
        <v>257</v>
      </c>
      <c r="E102" s="533"/>
    </row>
    <row r="103" spans="1:5" ht="15.75" customHeight="1" hidden="1">
      <c r="A103" s="263">
        <v>69</v>
      </c>
      <c r="B103" s="229"/>
      <c r="C103" s="223" t="s">
        <v>258</v>
      </c>
      <c r="D103" s="221" t="s">
        <v>259</v>
      </c>
      <c r="E103" s="533"/>
    </row>
    <row r="104" spans="1:5" ht="15.75" customHeight="1" hidden="1">
      <c r="A104" s="263">
        <v>70</v>
      </c>
      <c r="B104" s="229"/>
      <c r="C104" s="231" t="s">
        <v>260</v>
      </c>
      <c r="D104" s="221" t="s">
        <v>261</v>
      </c>
      <c r="E104" s="533"/>
    </row>
    <row r="105" spans="1:5" ht="15.75" customHeight="1" hidden="1">
      <c r="A105" s="263">
        <v>71</v>
      </c>
      <c r="B105" s="705" t="s">
        <v>262</v>
      </c>
      <c r="C105" s="706"/>
      <c r="D105" s="221" t="s">
        <v>263</v>
      </c>
      <c r="E105" s="533">
        <v>0</v>
      </c>
    </row>
    <row r="106" spans="1:5" ht="15.75" customHeight="1" hidden="1">
      <c r="A106" s="263">
        <v>72</v>
      </c>
      <c r="B106" s="229"/>
      <c r="C106" s="231" t="s">
        <v>264</v>
      </c>
      <c r="D106" s="221" t="s">
        <v>265</v>
      </c>
      <c r="E106" s="533"/>
    </row>
    <row r="107" spans="1:5" ht="15.75" customHeight="1" hidden="1">
      <c r="A107" s="263">
        <v>73</v>
      </c>
      <c r="B107" s="229"/>
      <c r="C107" s="223" t="s">
        <v>266</v>
      </c>
      <c r="D107" s="221" t="s">
        <v>267</v>
      </c>
      <c r="E107" s="533"/>
    </row>
    <row r="108" spans="1:5" ht="15.75" customHeight="1" hidden="1">
      <c r="A108" s="263">
        <v>74</v>
      </c>
      <c r="B108" s="229"/>
      <c r="C108" s="231" t="s">
        <v>268</v>
      </c>
      <c r="D108" s="221" t="s">
        <v>269</v>
      </c>
      <c r="E108" s="533"/>
    </row>
    <row r="109" spans="1:5" ht="15.75" customHeight="1" hidden="1">
      <c r="A109" s="263">
        <v>75</v>
      </c>
      <c r="B109" s="705" t="s">
        <v>270</v>
      </c>
      <c r="C109" s="706"/>
      <c r="D109" s="221" t="s">
        <v>271</v>
      </c>
      <c r="E109" s="533">
        <v>0</v>
      </c>
    </row>
    <row r="110" spans="1:5" ht="15.75" customHeight="1">
      <c r="A110" s="263">
        <v>64</v>
      </c>
      <c r="B110" s="692" t="s">
        <v>1263</v>
      </c>
      <c r="C110" s="694"/>
      <c r="D110" s="227" t="s">
        <v>255</v>
      </c>
      <c r="E110" s="533"/>
    </row>
    <row r="111" spans="1:5" ht="15.75" customHeight="1">
      <c r="A111" s="263">
        <v>65</v>
      </c>
      <c r="B111" s="692" t="s">
        <v>1045</v>
      </c>
      <c r="C111" s="694"/>
      <c r="D111" s="227" t="s">
        <v>263</v>
      </c>
      <c r="E111" s="533">
        <v>240000</v>
      </c>
    </row>
    <row r="112" spans="1:5" ht="30.75" customHeight="1">
      <c r="A112" s="263">
        <v>66</v>
      </c>
      <c r="B112" s="709" t="s">
        <v>620</v>
      </c>
      <c r="C112" s="711"/>
      <c r="D112" s="227" t="s">
        <v>272</v>
      </c>
      <c r="E112" s="533">
        <f>SUM(E60+E66+E87+E95+E101+E105+E110+E72+E111)</f>
        <v>455187891</v>
      </c>
    </row>
    <row r="113" spans="1:5" ht="15.75" customHeight="1">
      <c r="A113" s="263">
        <v>67</v>
      </c>
      <c r="B113" s="703" t="s">
        <v>273</v>
      </c>
      <c r="C113" s="704"/>
      <c r="D113" s="227" t="s">
        <v>274</v>
      </c>
      <c r="E113" s="533">
        <v>60431000</v>
      </c>
    </row>
    <row r="114" spans="1:5" ht="15.75" customHeight="1">
      <c r="A114" s="263">
        <v>68</v>
      </c>
      <c r="B114" s="703" t="s">
        <v>1041</v>
      </c>
      <c r="C114" s="708"/>
      <c r="D114" s="227" t="s">
        <v>1040</v>
      </c>
      <c r="E114" s="533"/>
    </row>
    <row r="115" spans="1:5" ht="38.25" customHeight="1">
      <c r="A115" s="263">
        <v>69</v>
      </c>
      <c r="B115" s="709" t="s">
        <v>1201</v>
      </c>
      <c r="C115" s="710"/>
      <c r="D115" s="460" t="s">
        <v>275</v>
      </c>
      <c r="E115" s="535">
        <f>SUM(E113:E114)</f>
        <v>60431000</v>
      </c>
    </row>
    <row r="116" spans="1:5" ht="36" customHeight="1" thickBot="1">
      <c r="A116" s="536">
        <v>70</v>
      </c>
      <c r="B116" s="701" t="s">
        <v>621</v>
      </c>
      <c r="C116" s="702"/>
      <c r="D116" s="264" t="s">
        <v>114</v>
      </c>
      <c r="E116" s="537">
        <f>SUM(E112+E115)</f>
        <v>515618891</v>
      </c>
    </row>
    <row r="119" spans="2:3" ht="15">
      <c r="B119" s="707"/>
      <c r="C119" s="707"/>
    </row>
    <row r="120" spans="2:3" ht="15">
      <c r="B120" s="707"/>
      <c r="C120" s="707"/>
    </row>
    <row r="121" spans="2:3" ht="15">
      <c r="B121" s="707"/>
      <c r="C121" s="707"/>
    </row>
    <row r="122" spans="2:3" ht="15" customHeight="1">
      <c r="B122" s="700"/>
      <c r="C122" s="700"/>
    </row>
    <row r="123" spans="2:3" ht="15">
      <c r="B123" s="700"/>
      <c r="C123" s="700"/>
    </row>
    <row r="124" spans="2:3" ht="15">
      <c r="B124" s="700"/>
      <c r="C124" s="700"/>
    </row>
  </sheetData>
  <sheetProtection/>
  <mergeCells count="37">
    <mergeCell ref="B105:C105"/>
    <mergeCell ref="B112:C112"/>
    <mergeCell ref="B59:C59"/>
    <mergeCell ref="B101:C101"/>
    <mergeCell ref="B87:C87"/>
    <mergeCell ref="B95:C95"/>
    <mergeCell ref="B66:C66"/>
    <mergeCell ref="B60:C60"/>
    <mergeCell ref="B110:C110"/>
    <mergeCell ref="B122:C124"/>
    <mergeCell ref="B116:C116"/>
    <mergeCell ref="B113:C113"/>
    <mergeCell ref="B109:C109"/>
    <mergeCell ref="B119:C121"/>
    <mergeCell ref="B114:C114"/>
    <mergeCell ref="B111:C111"/>
    <mergeCell ref="B115:C115"/>
    <mergeCell ref="A1:D1"/>
    <mergeCell ref="B2:C2"/>
    <mergeCell ref="B3:C3"/>
    <mergeCell ref="B42:C42"/>
    <mergeCell ref="B41:C41"/>
    <mergeCell ref="B58:C58"/>
    <mergeCell ref="B50:C50"/>
    <mergeCell ref="B46:C46"/>
    <mergeCell ref="B45:C45"/>
    <mergeCell ref="B48:C48"/>
    <mergeCell ref="B49:C49"/>
    <mergeCell ref="B44:C44"/>
    <mergeCell ref="B43:C43"/>
    <mergeCell ref="B57:C57"/>
    <mergeCell ref="B75:C75"/>
    <mergeCell ref="B86:C86"/>
    <mergeCell ref="B47:C47"/>
    <mergeCell ref="B51:C51"/>
    <mergeCell ref="B53:C53"/>
    <mergeCell ref="B72:C72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39" r:id="rId3"/>
  <headerFooter alignWithMargins="0">
    <oddHeader>&amp;LMAGYARPOLÁNY KÖZSÉG
ÖNKORMÁNYZATA&amp;C2020. ÉVI KÖLTSÉGVETÉS
BEVÉTELEK&amp;R2. melléklet Magyarpolány Község Önkormányat Képviselő-testületének
2/2020. (II. 14.) önkormányzati rendeletéhez</oddHeader>
  </headerFooter>
  <rowBreaks count="1" manualBreakCount="1">
    <brk id="42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view="pageLayout" zoomScaleSheetLayoutView="100" workbookViewId="0" topLeftCell="B1">
      <selection activeCell="G28" sqref="G28"/>
    </sheetView>
  </sheetViews>
  <sheetFormatPr defaultColWidth="9.00390625" defaultRowHeight="16.5" customHeight="1"/>
  <cols>
    <col min="1" max="1" width="5.625" style="158" customWidth="1"/>
    <col min="2" max="2" width="13.75390625" style="163" bestFit="1" customWidth="1"/>
    <col min="3" max="3" width="56.25390625" style="158" bestFit="1" customWidth="1"/>
    <col min="4" max="4" width="15.00390625" style="158" customWidth="1"/>
    <col min="5" max="12" width="16.00390625" style="158" customWidth="1"/>
    <col min="13" max="16384" width="9.125" style="158" customWidth="1"/>
  </cols>
  <sheetData>
    <row r="1" spans="11:12" ht="16.5" customHeight="1">
      <c r="K1" s="164"/>
      <c r="L1" s="164"/>
    </row>
    <row r="2" spans="1:12" s="166" customFormat="1" ht="12.75">
      <c r="A2" s="165"/>
      <c r="B2" s="159" t="s">
        <v>2</v>
      </c>
      <c r="C2" s="159" t="s">
        <v>114</v>
      </c>
      <c r="D2" s="159" t="s">
        <v>4</v>
      </c>
      <c r="E2" s="159" t="s">
        <v>5</v>
      </c>
      <c r="F2" s="159" t="s">
        <v>6</v>
      </c>
      <c r="G2" s="159" t="s">
        <v>280</v>
      </c>
      <c r="H2" s="159" t="s">
        <v>629</v>
      </c>
      <c r="I2" s="159" t="s">
        <v>630</v>
      </c>
      <c r="J2" s="159" t="s">
        <v>631</v>
      </c>
      <c r="K2" s="159" t="s">
        <v>632</v>
      </c>
      <c r="L2" s="159" t="s">
        <v>731</v>
      </c>
    </row>
    <row r="3" spans="1:12" ht="63.75">
      <c r="A3" s="160"/>
      <c r="B3" s="161" t="s">
        <v>681</v>
      </c>
      <c r="C3" s="161" t="s">
        <v>682</v>
      </c>
      <c r="D3" s="161" t="s">
        <v>683</v>
      </c>
      <c r="E3" s="161" t="s">
        <v>684</v>
      </c>
      <c r="F3" s="161" t="s">
        <v>685</v>
      </c>
      <c r="G3" s="161" t="s">
        <v>686</v>
      </c>
      <c r="H3" s="161" t="s">
        <v>687</v>
      </c>
      <c r="I3" s="161" t="s">
        <v>688</v>
      </c>
      <c r="J3" s="161" t="s">
        <v>689</v>
      </c>
      <c r="K3" s="161" t="s">
        <v>690</v>
      </c>
      <c r="L3" s="161" t="s">
        <v>691</v>
      </c>
    </row>
    <row r="4" spans="1:12" s="168" customFormat="1" ht="12.75">
      <c r="A4" s="160">
        <v>1</v>
      </c>
      <c r="B4" s="167" t="s">
        <v>692</v>
      </c>
      <c r="C4" s="52" t="s">
        <v>693</v>
      </c>
      <c r="D4" s="14">
        <f aca="true" t="shared" si="0" ref="D4:D37">SUM(E4:L4)</f>
        <v>16538159</v>
      </c>
      <c r="E4" s="14">
        <f>'4.a.m'!D27</f>
        <v>8407806</v>
      </c>
      <c r="F4" s="14">
        <f>'4.a.m'!D28</f>
        <v>1312753</v>
      </c>
      <c r="G4" s="14">
        <f>'4.a.m'!D57</f>
        <v>6752600</v>
      </c>
      <c r="H4" s="14"/>
      <c r="I4" s="14">
        <f>'4.a.m'!D82</f>
        <v>65000</v>
      </c>
      <c r="J4" s="14"/>
      <c r="K4" s="14"/>
      <c r="L4" s="14"/>
    </row>
    <row r="5" spans="1:12" s="168" customFormat="1" ht="12.75">
      <c r="A5" s="160">
        <v>2</v>
      </c>
      <c r="B5" s="167" t="s">
        <v>694</v>
      </c>
      <c r="C5" s="52" t="s">
        <v>695</v>
      </c>
      <c r="D5" s="14">
        <f t="shared" si="0"/>
        <v>5288280</v>
      </c>
      <c r="E5" s="14">
        <f>'4.a.m'!E27</f>
        <v>0</v>
      </c>
      <c r="F5" s="14">
        <f>'4.a.m'!D29</f>
        <v>0</v>
      </c>
      <c r="G5" s="14">
        <f>'4.a.m'!E57</f>
        <v>5288280</v>
      </c>
      <c r="H5" s="14"/>
      <c r="I5" s="14">
        <f>'4.a.m'!D83</f>
        <v>0</v>
      </c>
      <c r="J5" s="14"/>
      <c r="K5" s="14"/>
      <c r="L5" s="14"/>
    </row>
    <row r="6" spans="1:12" s="168" customFormat="1" ht="12.75">
      <c r="A6" s="160">
        <v>3</v>
      </c>
      <c r="B6" s="167" t="s">
        <v>801</v>
      </c>
      <c r="C6" s="52" t="s">
        <v>802</v>
      </c>
      <c r="D6" s="14">
        <f t="shared" si="0"/>
        <v>0</v>
      </c>
      <c r="E6" s="14">
        <f>'4.a.m'!D29</f>
        <v>0</v>
      </c>
      <c r="F6" s="14"/>
      <c r="G6" s="14">
        <f>'4.a.m'!D59</f>
        <v>0</v>
      </c>
      <c r="H6" s="14"/>
      <c r="I6" s="14">
        <f>'4.a.m'!D84</f>
        <v>0</v>
      </c>
      <c r="J6" s="14"/>
      <c r="K6" s="14"/>
      <c r="L6" s="14"/>
    </row>
    <row r="7" spans="1:12" s="168" customFormat="1" ht="12.75">
      <c r="A7" s="160"/>
      <c r="B7" s="167" t="s">
        <v>1253</v>
      </c>
      <c r="C7" s="52" t="s">
        <v>1254</v>
      </c>
      <c r="D7" s="14">
        <f t="shared" si="0"/>
        <v>660000</v>
      </c>
      <c r="E7" s="14"/>
      <c r="F7" s="14"/>
      <c r="G7" s="14"/>
      <c r="H7" s="14"/>
      <c r="I7" s="14">
        <v>660000</v>
      </c>
      <c r="J7" s="14"/>
      <c r="K7" s="14"/>
      <c r="L7" s="14"/>
    </row>
    <row r="8" spans="1:12" s="168" customFormat="1" ht="12.75">
      <c r="A8" s="160"/>
      <c r="B8" s="167" t="s">
        <v>996</v>
      </c>
      <c r="C8" s="52" t="s">
        <v>997</v>
      </c>
      <c r="D8" s="14">
        <f>SUM(E8:L8)</f>
        <v>4874918</v>
      </c>
      <c r="E8" s="14">
        <f>'4.a.m'!E29</f>
        <v>0</v>
      </c>
      <c r="F8" s="14">
        <f>'4.a.m'!D31</f>
        <v>0</v>
      </c>
      <c r="G8" s="14">
        <f>'4.a.m'!E59</f>
        <v>0</v>
      </c>
      <c r="H8" s="14"/>
      <c r="I8" s="14">
        <f>'4.a.m'!D85</f>
        <v>0</v>
      </c>
      <c r="J8" s="14"/>
      <c r="K8" s="14"/>
      <c r="L8" s="14">
        <v>4874918</v>
      </c>
    </row>
    <row r="9" spans="1:12" s="168" customFormat="1" ht="12.75">
      <c r="A9" s="160">
        <v>4</v>
      </c>
      <c r="B9" s="167" t="s">
        <v>696</v>
      </c>
      <c r="C9" s="52" t="s">
        <v>697</v>
      </c>
      <c r="D9" s="14">
        <f t="shared" si="0"/>
        <v>62110926</v>
      </c>
      <c r="E9" s="14">
        <f>'4.a.m'!D31</f>
        <v>0</v>
      </c>
      <c r="F9" s="14"/>
      <c r="G9" s="14">
        <f>'4.a.m'!D61</f>
        <v>0</v>
      </c>
      <c r="H9" s="14"/>
      <c r="I9" s="14">
        <v>8262011</v>
      </c>
      <c r="J9" s="14"/>
      <c r="K9" s="14"/>
      <c r="L9" s="14">
        <v>53848915</v>
      </c>
    </row>
    <row r="10" spans="1:12" s="168" customFormat="1" ht="12.75">
      <c r="A10" s="160">
        <v>5</v>
      </c>
      <c r="B10" s="167" t="s">
        <v>698</v>
      </c>
      <c r="C10" s="52" t="s">
        <v>699</v>
      </c>
      <c r="D10" s="14">
        <f t="shared" si="0"/>
        <v>0</v>
      </c>
      <c r="E10" s="14">
        <f>'4.a.m'!E31</f>
        <v>0</v>
      </c>
      <c r="F10" s="14"/>
      <c r="G10" s="14">
        <f>'4.a.m'!E61</f>
        <v>0</v>
      </c>
      <c r="H10" s="14"/>
      <c r="I10" s="14">
        <f>'4.a.m'!D87</f>
        <v>0</v>
      </c>
      <c r="J10" s="14"/>
      <c r="K10" s="14"/>
      <c r="L10" s="14"/>
    </row>
    <row r="11" spans="1:12" ht="12.75">
      <c r="A11" s="160">
        <v>6</v>
      </c>
      <c r="B11" s="167" t="s">
        <v>700</v>
      </c>
      <c r="C11" s="52" t="s">
        <v>701</v>
      </c>
      <c r="D11" s="14">
        <f t="shared" si="0"/>
        <v>1595950</v>
      </c>
      <c r="E11" s="14">
        <v>1467540</v>
      </c>
      <c r="F11" s="14">
        <v>128410</v>
      </c>
      <c r="G11" s="14">
        <f>'4.a.m'!D63</f>
        <v>0</v>
      </c>
      <c r="H11" s="14"/>
      <c r="I11" s="14">
        <f>'4.a.m'!D88</f>
        <v>0</v>
      </c>
      <c r="J11" s="14"/>
      <c r="K11" s="14"/>
      <c r="L11" s="14"/>
    </row>
    <row r="12" spans="1:12" ht="12.75">
      <c r="A12" s="160">
        <v>7</v>
      </c>
      <c r="B12" s="167" t="s">
        <v>702</v>
      </c>
      <c r="C12" s="169" t="s">
        <v>703</v>
      </c>
      <c r="D12" s="14">
        <f t="shared" si="0"/>
        <v>2734310</v>
      </c>
      <c r="E12" s="14">
        <f>'4.a.m'!E33</f>
        <v>0</v>
      </c>
      <c r="F12" s="14"/>
      <c r="G12" s="14">
        <v>2734310</v>
      </c>
      <c r="H12" s="14"/>
      <c r="I12" s="14">
        <f>'4.a.m'!D89</f>
        <v>0</v>
      </c>
      <c r="J12" s="14"/>
      <c r="K12" s="14"/>
      <c r="L12" s="14"/>
    </row>
    <row r="13" spans="1:12" ht="12.75">
      <c r="A13" s="160">
        <v>8</v>
      </c>
      <c r="B13" s="167" t="s">
        <v>704</v>
      </c>
      <c r="C13" s="52" t="s">
        <v>705</v>
      </c>
      <c r="D13" s="14">
        <f t="shared" si="0"/>
        <v>4864000</v>
      </c>
      <c r="E13" s="14"/>
      <c r="F13" s="14">
        <f>'4.a.m'!D36</f>
        <v>0</v>
      </c>
      <c r="G13" s="14">
        <v>4864000</v>
      </c>
      <c r="H13" s="14"/>
      <c r="I13" s="14">
        <f>'4.a.m'!D90</f>
        <v>0</v>
      </c>
      <c r="J13" s="14"/>
      <c r="K13" s="14"/>
      <c r="L13" s="14"/>
    </row>
    <row r="14" spans="1:12" ht="12.75">
      <c r="A14" s="160"/>
      <c r="B14" s="167" t="s">
        <v>1098</v>
      </c>
      <c r="C14" s="52" t="s">
        <v>1255</v>
      </c>
      <c r="D14" s="14">
        <f t="shared" si="0"/>
        <v>132365750</v>
      </c>
      <c r="E14" s="14"/>
      <c r="F14" s="14"/>
      <c r="G14" s="14">
        <v>23308310</v>
      </c>
      <c r="H14" s="14"/>
      <c r="I14" s="14"/>
      <c r="J14" s="14">
        <v>109057440</v>
      </c>
      <c r="K14" s="14"/>
      <c r="L14" s="14"/>
    </row>
    <row r="15" spans="1:12" ht="12.75">
      <c r="A15" s="160"/>
      <c r="B15" s="167" t="s">
        <v>1215</v>
      </c>
      <c r="C15" s="52" t="s">
        <v>1256</v>
      </c>
      <c r="D15" s="14">
        <f t="shared" si="0"/>
        <v>137329832</v>
      </c>
      <c r="E15" s="14"/>
      <c r="F15" s="14"/>
      <c r="G15" s="14">
        <v>16672292</v>
      </c>
      <c r="H15" s="14"/>
      <c r="I15" s="14"/>
      <c r="J15" s="14">
        <v>120657540</v>
      </c>
      <c r="K15" s="14"/>
      <c r="L15" s="14"/>
    </row>
    <row r="16" spans="1:12" ht="12.75">
      <c r="A16" s="160">
        <v>9</v>
      </c>
      <c r="B16" s="167" t="s">
        <v>706</v>
      </c>
      <c r="C16" s="52" t="s">
        <v>326</v>
      </c>
      <c r="D16" s="14">
        <f t="shared" si="0"/>
        <v>2108200</v>
      </c>
      <c r="E16" s="14">
        <f>'4.a.m'!E35</f>
        <v>0</v>
      </c>
      <c r="F16" s="14">
        <f>'4.a.m'!D37</f>
        <v>0</v>
      </c>
      <c r="G16" s="14">
        <v>2108200</v>
      </c>
      <c r="H16" s="14"/>
      <c r="I16" s="14">
        <f>'4.a.m'!D91</f>
        <v>0</v>
      </c>
      <c r="J16" s="14"/>
      <c r="K16" s="14"/>
      <c r="L16" s="14"/>
    </row>
    <row r="17" spans="1:12" ht="12.75">
      <c r="A17" s="160">
        <v>10</v>
      </c>
      <c r="B17" s="167" t="s">
        <v>886</v>
      </c>
      <c r="C17" s="52" t="s">
        <v>830</v>
      </c>
      <c r="D17" s="14">
        <f>SUM(E17:L17)</f>
        <v>4632190</v>
      </c>
      <c r="E17" s="14">
        <v>3120000</v>
      </c>
      <c r="F17" s="14">
        <v>558900</v>
      </c>
      <c r="G17" s="14">
        <v>953290</v>
      </c>
      <c r="H17" s="14"/>
      <c r="I17" s="14">
        <f>'4.a.m'!D92</f>
        <v>0</v>
      </c>
      <c r="J17" s="14"/>
      <c r="K17" s="14"/>
      <c r="L17" s="14"/>
    </row>
    <row r="18" spans="1:12" ht="12.75">
      <c r="A18" s="160">
        <v>11</v>
      </c>
      <c r="B18" s="167" t="s">
        <v>707</v>
      </c>
      <c r="C18" s="52" t="s">
        <v>708</v>
      </c>
      <c r="D18" s="14">
        <f t="shared" si="0"/>
        <v>4928860</v>
      </c>
      <c r="E18" s="14">
        <f>'4.a.m'!E37</f>
        <v>0</v>
      </c>
      <c r="F18" s="14">
        <f>'4.a.m'!D39</f>
        <v>0</v>
      </c>
      <c r="G18" s="14">
        <v>3628860</v>
      </c>
      <c r="H18" s="14"/>
      <c r="I18" s="14">
        <f>'4.a.m'!D93</f>
        <v>0</v>
      </c>
      <c r="J18" s="14"/>
      <c r="K18" s="14">
        <v>1300000</v>
      </c>
      <c r="L18" s="14"/>
    </row>
    <row r="19" spans="1:12" ht="12.75">
      <c r="A19" s="160">
        <v>12</v>
      </c>
      <c r="B19" s="167" t="s">
        <v>709</v>
      </c>
      <c r="C19" s="52" t="s">
        <v>56</v>
      </c>
      <c r="D19" s="14">
        <f t="shared" si="0"/>
        <v>556800</v>
      </c>
      <c r="E19" s="14">
        <f>'4.a.m'!D39</f>
        <v>0</v>
      </c>
      <c r="F19" s="14"/>
      <c r="G19" s="14">
        <v>556800</v>
      </c>
      <c r="H19" s="14"/>
      <c r="I19" s="14"/>
      <c r="J19" s="14"/>
      <c r="K19" s="14"/>
      <c r="L19" s="14"/>
    </row>
    <row r="20" spans="1:12" ht="12.75">
      <c r="A20" s="160">
        <v>13</v>
      </c>
      <c r="B20" s="167" t="s">
        <v>710</v>
      </c>
      <c r="C20" s="52" t="s">
        <v>59</v>
      </c>
      <c r="D20" s="14">
        <f t="shared" si="0"/>
        <v>0</v>
      </c>
      <c r="E20" s="14">
        <f>'4.a.m'!E39</f>
        <v>0</v>
      </c>
      <c r="F20" s="14">
        <f>'4.a.m'!D41</f>
        <v>0</v>
      </c>
      <c r="G20" s="14">
        <f>'4.a.m'!E69</f>
        <v>0</v>
      </c>
      <c r="H20" s="14"/>
      <c r="I20" s="14">
        <f>'4.a.m'!D95</f>
        <v>0</v>
      </c>
      <c r="J20" s="14"/>
      <c r="K20" s="14"/>
      <c r="L20" s="14"/>
    </row>
    <row r="21" spans="1:12" s="171" customFormat="1" ht="12.75">
      <c r="A21" s="160">
        <v>14</v>
      </c>
      <c r="B21" s="167" t="s">
        <v>711</v>
      </c>
      <c r="C21" s="170" t="s">
        <v>712</v>
      </c>
      <c r="D21" s="14">
        <f t="shared" si="0"/>
        <v>8183940</v>
      </c>
      <c r="E21" s="14">
        <v>5861896</v>
      </c>
      <c r="F21" s="14">
        <v>1035132</v>
      </c>
      <c r="G21" s="14">
        <v>394520</v>
      </c>
      <c r="H21" s="14"/>
      <c r="I21" s="14">
        <v>892392</v>
      </c>
      <c r="J21" s="14"/>
      <c r="K21" s="14"/>
      <c r="L21" s="14"/>
    </row>
    <row r="22" spans="1:12" ht="12.75">
      <c r="A22" s="160">
        <v>15</v>
      </c>
      <c r="B22" s="167" t="s">
        <v>713</v>
      </c>
      <c r="C22" s="52" t="s">
        <v>714</v>
      </c>
      <c r="D22" s="14">
        <f t="shared" si="0"/>
        <v>185420</v>
      </c>
      <c r="E22" s="14">
        <f>'4.a.m'!E41</f>
        <v>0</v>
      </c>
      <c r="F22" s="14"/>
      <c r="G22" s="14">
        <v>185420</v>
      </c>
      <c r="H22" s="14"/>
      <c r="I22" s="14">
        <f>'4.a.m'!D97</f>
        <v>0</v>
      </c>
      <c r="J22" s="14"/>
      <c r="K22" s="14"/>
      <c r="L22" s="14"/>
    </row>
    <row r="23" spans="1:12" ht="12.75">
      <c r="A23" s="160">
        <v>16</v>
      </c>
      <c r="B23" s="167" t="s">
        <v>715</v>
      </c>
      <c r="C23" s="52" t="s">
        <v>716</v>
      </c>
      <c r="D23" s="14">
        <f t="shared" si="0"/>
        <v>14356320</v>
      </c>
      <c r="E23" s="14">
        <v>1547600</v>
      </c>
      <c r="F23" s="14">
        <v>276230</v>
      </c>
      <c r="G23" s="14">
        <v>12332490</v>
      </c>
      <c r="H23" s="14"/>
      <c r="I23" s="14">
        <v>200000</v>
      </c>
      <c r="J23" s="14"/>
      <c r="K23" s="14"/>
      <c r="L23" s="14"/>
    </row>
    <row r="24" spans="1:12" ht="12.75">
      <c r="A24" s="160">
        <v>17</v>
      </c>
      <c r="B24" s="167" t="s">
        <v>717</v>
      </c>
      <c r="C24" s="52" t="s">
        <v>718</v>
      </c>
      <c r="D24" s="14">
        <f t="shared" si="0"/>
        <v>0</v>
      </c>
      <c r="E24" s="14">
        <f>'4.a.m'!E43</f>
        <v>0</v>
      </c>
      <c r="F24" s="14"/>
      <c r="G24" s="14">
        <f>'4.a.m'!E73</f>
        <v>0</v>
      </c>
      <c r="H24" s="14"/>
      <c r="I24" s="14">
        <f>'4.a.m'!D99</f>
        <v>0</v>
      </c>
      <c r="J24" s="14"/>
      <c r="K24" s="14"/>
      <c r="L24" s="14"/>
    </row>
    <row r="25" spans="1:12" ht="12.75">
      <c r="A25" s="160"/>
      <c r="B25" s="167" t="s">
        <v>1217</v>
      </c>
      <c r="C25" s="52" t="s">
        <v>1218</v>
      </c>
      <c r="D25" s="14">
        <f t="shared" si="0"/>
        <v>500000</v>
      </c>
      <c r="E25" s="14"/>
      <c r="F25" s="14"/>
      <c r="G25" s="14"/>
      <c r="H25" s="14"/>
      <c r="I25" s="14"/>
      <c r="J25" s="14">
        <v>500000</v>
      </c>
      <c r="K25" s="14"/>
      <c r="L25" s="14"/>
    </row>
    <row r="26" spans="1:12" ht="12.75">
      <c r="A26" s="160">
        <v>18</v>
      </c>
      <c r="B26" s="167" t="s">
        <v>719</v>
      </c>
      <c r="C26" s="52" t="s">
        <v>720</v>
      </c>
      <c r="D26" s="14">
        <f t="shared" si="0"/>
        <v>0</v>
      </c>
      <c r="E26" s="14"/>
      <c r="F26" s="14">
        <f>'4.a.m'!D46</f>
        <v>0</v>
      </c>
      <c r="G26" s="14"/>
      <c r="H26" s="14"/>
      <c r="I26" s="14">
        <f>'4.a.m'!D100</f>
        <v>0</v>
      </c>
      <c r="J26" s="14"/>
      <c r="K26" s="14"/>
      <c r="L26" s="14"/>
    </row>
    <row r="27" spans="1:12" ht="12.75">
      <c r="A27" s="160">
        <v>19</v>
      </c>
      <c r="B27" s="167" t="s">
        <v>793</v>
      </c>
      <c r="C27" s="52" t="s">
        <v>828</v>
      </c>
      <c r="D27" s="14">
        <f t="shared" si="0"/>
        <v>42961332</v>
      </c>
      <c r="E27" s="14">
        <v>8013300</v>
      </c>
      <c r="F27" s="14">
        <v>1422548</v>
      </c>
      <c r="G27" s="14">
        <v>32967827</v>
      </c>
      <c r="H27" s="14"/>
      <c r="I27" s="14">
        <f>'4.a.m'!D101</f>
        <v>0</v>
      </c>
      <c r="J27" s="14">
        <v>557657</v>
      </c>
      <c r="K27" s="14"/>
      <c r="L27" s="14"/>
    </row>
    <row r="28" spans="1:12" ht="12.75">
      <c r="A28" s="160">
        <v>20</v>
      </c>
      <c r="B28" s="159">
        <v>103010</v>
      </c>
      <c r="C28" s="52" t="s">
        <v>721</v>
      </c>
      <c r="D28" s="14">
        <f t="shared" si="0"/>
        <v>0</v>
      </c>
      <c r="E28" s="14"/>
      <c r="F28" s="14"/>
      <c r="G28" s="14">
        <f>'4.a.m'!D77</f>
        <v>0</v>
      </c>
      <c r="H28" s="14"/>
      <c r="I28" s="14">
        <f>'4.a.m'!D102</f>
        <v>0</v>
      </c>
      <c r="J28" s="14"/>
      <c r="K28" s="14"/>
      <c r="L28" s="14"/>
    </row>
    <row r="29" spans="1:12" ht="12.75">
      <c r="A29" s="160">
        <v>21</v>
      </c>
      <c r="B29" s="159">
        <v>104042</v>
      </c>
      <c r="C29" s="52" t="s">
        <v>722</v>
      </c>
      <c r="D29" s="14">
        <f t="shared" si="0"/>
        <v>685000</v>
      </c>
      <c r="E29" s="14">
        <f>'4.a.m'!E47</f>
        <v>0</v>
      </c>
      <c r="F29" s="14"/>
      <c r="G29" s="14">
        <f>'4.a.m'!E77</f>
        <v>0</v>
      </c>
      <c r="H29" s="14"/>
      <c r="I29" s="14">
        <v>685000</v>
      </c>
      <c r="J29" s="14"/>
      <c r="K29" s="14"/>
      <c r="L29" s="14"/>
    </row>
    <row r="30" spans="1:12" s="168" customFormat="1" ht="12.75">
      <c r="A30" s="160">
        <v>22</v>
      </c>
      <c r="B30" s="159">
        <v>104051</v>
      </c>
      <c r="C30" s="52" t="s">
        <v>723</v>
      </c>
      <c r="D30" s="14">
        <f t="shared" si="0"/>
        <v>0</v>
      </c>
      <c r="E30" s="14"/>
      <c r="F30" s="14">
        <f>'4.a.m'!D50</f>
        <v>0</v>
      </c>
      <c r="G30" s="14">
        <f>'4.a.m'!D79</f>
        <v>0</v>
      </c>
      <c r="H30" s="14"/>
      <c r="I30" s="14">
        <f>'4.a.m'!D104</f>
        <v>0</v>
      </c>
      <c r="J30" s="14"/>
      <c r="K30" s="14"/>
      <c r="L30" s="14"/>
    </row>
    <row r="31" spans="1:12" s="168" customFormat="1" ht="12.75">
      <c r="A31" s="160">
        <v>23</v>
      </c>
      <c r="B31" s="159">
        <v>105010</v>
      </c>
      <c r="C31" s="52" t="s">
        <v>724</v>
      </c>
      <c r="D31" s="14">
        <f t="shared" si="0"/>
        <v>0</v>
      </c>
      <c r="E31" s="14"/>
      <c r="F31" s="14">
        <f>'4.a.m'!D51</f>
        <v>0</v>
      </c>
      <c r="G31" s="14">
        <f>'4.a.m'!E79</f>
        <v>0</v>
      </c>
      <c r="H31" s="14"/>
      <c r="I31" s="14"/>
      <c r="J31" s="14"/>
      <c r="K31" s="14"/>
      <c r="L31" s="14"/>
    </row>
    <row r="32" spans="1:12" s="168" customFormat="1" ht="12.75">
      <c r="A32" s="160">
        <v>24</v>
      </c>
      <c r="B32" s="159">
        <v>107051</v>
      </c>
      <c r="C32" s="52" t="s">
        <v>725</v>
      </c>
      <c r="D32" s="14">
        <f t="shared" si="0"/>
        <v>6858000</v>
      </c>
      <c r="E32" s="14"/>
      <c r="F32" s="14">
        <f>'4.a.m'!D52</f>
        <v>0</v>
      </c>
      <c r="G32" s="14">
        <v>6858000</v>
      </c>
      <c r="H32" s="14"/>
      <c r="I32" s="14">
        <f>'4.a.m'!D106</f>
        <v>0</v>
      </c>
      <c r="J32" s="14"/>
      <c r="K32" s="14"/>
      <c r="L32" s="14"/>
    </row>
    <row r="33" spans="1:12" s="168" customFormat="1" ht="12.75">
      <c r="A33" s="160">
        <v>25</v>
      </c>
      <c r="B33" s="159">
        <v>107052</v>
      </c>
      <c r="C33" s="52" t="s">
        <v>726</v>
      </c>
      <c r="D33" s="14">
        <f t="shared" si="0"/>
        <v>4000250</v>
      </c>
      <c r="E33" s="14">
        <v>3433553</v>
      </c>
      <c r="F33" s="14">
        <v>564997</v>
      </c>
      <c r="G33" s="14">
        <v>1700</v>
      </c>
      <c r="H33" s="14"/>
      <c r="I33" s="14">
        <f>'4.a.m'!D107</f>
        <v>0</v>
      </c>
      <c r="J33" s="14"/>
      <c r="K33" s="14"/>
      <c r="L33" s="14"/>
    </row>
    <row r="34" spans="1:12" s="168" customFormat="1" ht="12.75">
      <c r="A34" s="160">
        <v>26</v>
      </c>
      <c r="B34" s="159">
        <v>107054</v>
      </c>
      <c r="C34" s="52" t="s">
        <v>727</v>
      </c>
      <c r="D34" s="14">
        <f t="shared" si="0"/>
        <v>0</v>
      </c>
      <c r="E34" s="14">
        <f>'4.a.m'!D53</f>
        <v>0</v>
      </c>
      <c r="F34" s="14"/>
      <c r="G34" s="14">
        <f>'4.a.m'!D83</f>
        <v>0</v>
      </c>
      <c r="H34" s="14"/>
      <c r="I34" s="14">
        <f>'4.a.m'!D108</f>
        <v>0</v>
      </c>
      <c r="J34" s="14"/>
      <c r="K34" s="14"/>
      <c r="L34" s="14"/>
    </row>
    <row r="35" spans="1:12" s="168" customFormat="1" ht="12.75">
      <c r="A35" s="160">
        <v>27</v>
      </c>
      <c r="B35" s="159">
        <v>107060</v>
      </c>
      <c r="C35" s="52" t="s">
        <v>728</v>
      </c>
      <c r="D35" s="14">
        <f t="shared" si="0"/>
        <v>3466350</v>
      </c>
      <c r="E35" s="14">
        <f>'4.a.m'!E53</f>
        <v>0</v>
      </c>
      <c r="F35" s="14"/>
      <c r="G35" s="14">
        <f>'4.a.m'!E83</f>
        <v>0</v>
      </c>
      <c r="H35" s="14">
        <v>3466350</v>
      </c>
      <c r="I35" s="14"/>
      <c r="J35" s="14"/>
      <c r="K35" s="14"/>
      <c r="L35" s="14"/>
    </row>
    <row r="36" spans="1:12" s="168" customFormat="1" ht="12.75">
      <c r="A36" s="160"/>
      <c r="B36" s="159">
        <v>107080</v>
      </c>
      <c r="C36" s="52" t="s">
        <v>1257</v>
      </c>
      <c r="D36" s="14">
        <f t="shared" si="0"/>
        <v>2437414</v>
      </c>
      <c r="E36" s="14">
        <v>630000</v>
      </c>
      <c r="F36" s="14">
        <v>45000</v>
      </c>
      <c r="G36" s="14">
        <v>671890</v>
      </c>
      <c r="H36" s="14"/>
      <c r="I36" s="14"/>
      <c r="J36" s="14">
        <v>1090524</v>
      </c>
      <c r="K36" s="14"/>
      <c r="L36" s="14"/>
    </row>
    <row r="37" spans="1:12" s="168" customFormat="1" ht="12.75">
      <c r="A37" s="160">
        <v>28</v>
      </c>
      <c r="B37" s="159">
        <v>900070</v>
      </c>
      <c r="C37" s="52" t="s">
        <v>729</v>
      </c>
      <c r="D37" s="14">
        <f t="shared" si="0"/>
        <v>51396690</v>
      </c>
      <c r="E37" s="14"/>
      <c r="F37" s="14"/>
      <c r="G37" s="14">
        <f>'4.a.m'!D85</f>
        <v>0</v>
      </c>
      <c r="H37" s="14"/>
      <c r="I37" s="14">
        <v>51396690</v>
      </c>
      <c r="J37" s="14"/>
      <c r="K37" s="14"/>
      <c r="L37" s="14"/>
    </row>
    <row r="38" spans="1:12" s="168" customFormat="1" ht="16.5" customHeight="1">
      <c r="A38" s="160">
        <v>29</v>
      </c>
      <c r="B38" s="714" t="s">
        <v>730</v>
      </c>
      <c r="C38" s="714"/>
      <c r="D38" s="48">
        <f>SUM(D4:D37)</f>
        <v>515618891</v>
      </c>
      <c r="E38" s="14">
        <f>SUM(E4:E37)</f>
        <v>32481695</v>
      </c>
      <c r="F38" s="14">
        <f aca="true" t="shared" si="1" ref="F38:L38">SUM(F4:F37)</f>
        <v>5343970</v>
      </c>
      <c r="G38" s="14">
        <f t="shared" si="1"/>
        <v>120278789</v>
      </c>
      <c r="H38" s="14">
        <f t="shared" si="1"/>
        <v>3466350</v>
      </c>
      <c r="I38" s="14">
        <f t="shared" si="1"/>
        <v>62161093</v>
      </c>
      <c r="J38" s="14">
        <f t="shared" si="1"/>
        <v>231863161</v>
      </c>
      <c r="K38" s="14">
        <f t="shared" si="1"/>
        <v>1300000</v>
      </c>
      <c r="L38" s="14">
        <f t="shared" si="1"/>
        <v>58723833</v>
      </c>
    </row>
    <row r="39" spans="2:12" ht="16.5" customHeight="1">
      <c r="B39" s="51"/>
      <c r="C39" s="50"/>
      <c r="D39" s="50"/>
      <c r="E39" s="172"/>
      <c r="F39" s="172"/>
      <c r="G39" s="172"/>
      <c r="H39" s="172"/>
      <c r="I39" s="172"/>
      <c r="J39" s="172"/>
      <c r="K39" s="172"/>
      <c r="L39" s="172"/>
    </row>
    <row r="40" spans="2:12" s="168" customFormat="1" ht="16.5" customHeight="1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</row>
    <row r="41" spans="2:12" ht="16.5" customHeight="1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</row>
    <row r="42" spans="2:12" ht="16.5" customHeight="1">
      <c r="B42" s="173"/>
      <c r="C42" s="162"/>
      <c r="D42" s="162"/>
      <c r="E42" s="162"/>
      <c r="F42" s="162"/>
      <c r="G42" s="162"/>
      <c r="H42" s="162"/>
      <c r="I42" s="162"/>
      <c r="J42" s="162"/>
      <c r="K42" s="162"/>
      <c r="L42" s="162"/>
    </row>
  </sheetData>
  <sheetProtection/>
  <mergeCells count="1">
    <mergeCell ref="B38:C38"/>
  </mergeCells>
  <printOptions/>
  <pageMargins left="0.1968503937007874" right="0.15748031496062992" top="1.299212598425197" bottom="0.984251968503937" header="0.5118110236220472" footer="0.5118110236220472"/>
  <pageSetup fitToHeight="1" fitToWidth="1" horizontalDpi="600" verticalDpi="600" orientation="landscape" paperSize="9" scale="67" r:id="rId1"/>
  <headerFooter alignWithMargins="0">
    <oddHeader>&amp;LMAGYARPOLÁNY KÖZSÉG 
ÖNKORMÁNYZATA&amp;C2020. ÉVI KÖLTSÉGVETÉS
KIADÁSOK 
&amp;R3. melléklet Magyarpolány Község Önkormányat Képviselő-testületének
2/2020. (II. 14.) önkormányzati rendeletéhez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115"/>
  <sheetViews>
    <sheetView view="pageLayout" zoomScaleSheetLayoutView="100" workbookViewId="0" topLeftCell="U1">
      <selection activeCell="AA42" sqref="AA42"/>
    </sheetView>
  </sheetViews>
  <sheetFormatPr defaultColWidth="9.00390625" defaultRowHeight="12.75"/>
  <cols>
    <col min="1" max="1" width="4.75390625" style="91" customWidth="1"/>
    <col min="2" max="2" width="58.25390625" style="88" bestFit="1" customWidth="1"/>
    <col min="3" max="3" width="6.25390625" style="88" bestFit="1" customWidth="1"/>
    <col min="4" max="4" width="12.875" style="88" bestFit="1" customWidth="1"/>
    <col min="5" max="5" width="11.375" style="88" bestFit="1" customWidth="1"/>
    <col min="6" max="6" width="14.375" style="88" bestFit="1" customWidth="1"/>
    <col min="7" max="7" width="14.375" style="88" customWidth="1"/>
    <col min="8" max="8" width="13.00390625" style="88" customWidth="1"/>
    <col min="9" max="9" width="13.125" style="88" bestFit="1" customWidth="1"/>
    <col min="10" max="11" width="11.75390625" style="88" bestFit="1" customWidth="1"/>
    <col min="12" max="12" width="11.625" style="88" bestFit="1" customWidth="1"/>
    <col min="13" max="13" width="12.875" style="88" bestFit="1" customWidth="1"/>
    <col min="14" max="14" width="14.625" style="88" bestFit="1" customWidth="1"/>
    <col min="15" max="15" width="14.625" style="88" customWidth="1"/>
    <col min="16" max="16" width="11.625" style="88" bestFit="1" customWidth="1"/>
    <col min="17" max="18" width="11.375" style="88" customWidth="1"/>
    <col min="19" max="20" width="9.625" style="88" customWidth="1"/>
    <col min="21" max="21" width="12.75390625" style="89" bestFit="1" customWidth="1"/>
    <col min="22" max="22" width="9.625" style="88" customWidth="1"/>
    <col min="23" max="23" width="12.75390625" style="88" bestFit="1" customWidth="1"/>
    <col min="24" max="24" width="13.125" style="88" customWidth="1"/>
    <col min="25" max="26" width="11.00390625" style="88" customWidth="1"/>
    <col min="27" max="27" width="12.875" style="88" customWidth="1"/>
    <col min="28" max="28" width="10.125" style="88" customWidth="1"/>
    <col min="29" max="30" width="9.75390625" style="88" customWidth="1"/>
    <col min="31" max="31" width="8.625" style="88" customWidth="1"/>
    <col min="32" max="34" width="11.625" style="88" customWidth="1"/>
    <col min="35" max="35" width="13.25390625" style="88" customWidth="1"/>
    <col min="36" max="36" width="14.625" style="88" customWidth="1"/>
    <col min="37" max="37" width="14.25390625" style="88" bestFit="1" customWidth="1"/>
    <col min="38" max="39" width="15.875" style="89" customWidth="1"/>
    <col min="40" max="40" width="15.875" style="88" customWidth="1"/>
    <col min="41" max="16384" width="9.125" style="88" customWidth="1"/>
  </cols>
  <sheetData>
    <row r="1" spans="1:39" ht="25.5" customHeight="1">
      <c r="A1" s="720" t="s">
        <v>606</v>
      </c>
      <c r="B1" s="720"/>
      <c r="C1" s="720"/>
      <c r="D1" s="720"/>
      <c r="E1" s="720"/>
      <c r="F1" s="720"/>
      <c r="G1" s="720"/>
      <c r="H1" s="720"/>
      <c r="I1" s="720"/>
      <c r="J1" s="720"/>
      <c r="K1" s="720"/>
      <c r="L1" s="720"/>
      <c r="M1" s="720"/>
      <c r="N1" s="720"/>
      <c r="O1" s="720"/>
      <c r="P1" s="720"/>
      <c r="Q1" s="720"/>
      <c r="R1" s="720"/>
      <c r="S1" s="720"/>
      <c r="T1" s="720"/>
      <c r="U1" s="720"/>
      <c r="V1" s="720"/>
      <c r="W1" s="720"/>
      <c r="X1" s="720"/>
      <c r="Y1" s="720"/>
      <c r="Z1" s="720"/>
      <c r="AA1" s="720"/>
      <c r="AB1" s="720"/>
      <c r="AC1" s="720"/>
      <c r="AD1" s="720"/>
      <c r="AE1" s="720"/>
      <c r="AF1" s="720"/>
      <c r="AG1" s="720"/>
      <c r="AH1" s="720"/>
      <c r="AI1" s="720"/>
      <c r="AJ1" s="720"/>
      <c r="AK1" s="720"/>
      <c r="AL1" s="720"/>
      <c r="AM1" s="720"/>
    </row>
    <row r="2" spans="1:39" ht="15.75" customHeight="1">
      <c r="A2" s="719"/>
      <c r="B2" s="719"/>
      <c r="C2" s="719"/>
      <c r="D2" s="719"/>
      <c r="E2" s="719"/>
      <c r="F2" s="719"/>
      <c r="G2" s="719"/>
      <c r="H2" s="719"/>
      <c r="I2" s="719"/>
      <c r="J2" s="719"/>
      <c r="K2" s="719"/>
      <c r="L2" s="719"/>
      <c r="M2" s="719"/>
      <c r="N2" s="719"/>
      <c r="O2" s="719"/>
      <c r="P2" s="719"/>
      <c r="Q2" s="719"/>
      <c r="R2" s="719"/>
      <c r="S2" s="719"/>
      <c r="T2" s="719"/>
      <c r="U2" s="719"/>
      <c r="V2" s="719"/>
      <c r="W2" s="719"/>
      <c r="X2" s="719"/>
      <c r="Y2" s="719"/>
      <c r="Z2" s="719"/>
      <c r="AA2" s="719"/>
      <c r="AB2" s="719"/>
      <c r="AC2" s="719"/>
      <c r="AD2" s="719"/>
      <c r="AE2" s="719"/>
      <c r="AF2" s="719"/>
      <c r="AG2" s="719"/>
      <c r="AH2" s="719"/>
      <c r="AI2" s="719"/>
      <c r="AJ2" s="719"/>
      <c r="AK2" s="719"/>
      <c r="AL2" s="719"/>
      <c r="AM2" s="719"/>
    </row>
    <row r="3" spans="1:39" ht="15.75" customHeight="1">
      <c r="A3" s="266"/>
      <c r="B3" s="240" t="s">
        <v>2</v>
      </c>
      <c r="C3" s="240" t="s">
        <v>114</v>
      </c>
      <c r="D3" s="241" t="s">
        <v>4</v>
      </c>
      <c r="E3" s="241" t="s">
        <v>5</v>
      </c>
      <c r="F3" s="234" t="s">
        <v>628</v>
      </c>
      <c r="G3" s="234"/>
      <c r="H3" s="234" t="s">
        <v>280</v>
      </c>
      <c r="I3" s="234" t="s">
        <v>628</v>
      </c>
      <c r="J3" s="241" t="s">
        <v>280</v>
      </c>
      <c r="K3" s="241" t="s">
        <v>629</v>
      </c>
      <c r="L3" s="241" t="s">
        <v>630</v>
      </c>
      <c r="M3" s="241" t="s">
        <v>631</v>
      </c>
      <c r="N3" s="241"/>
      <c r="O3" s="241"/>
      <c r="P3" s="241" t="s">
        <v>632</v>
      </c>
      <c r="Q3" s="241" t="s">
        <v>10</v>
      </c>
      <c r="R3" s="241" t="s">
        <v>633</v>
      </c>
      <c r="S3" s="241" t="s">
        <v>634</v>
      </c>
      <c r="T3" s="278" t="s">
        <v>635</v>
      </c>
      <c r="U3" s="241" t="s">
        <v>636</v>
      </c>
      <c r="V3" s="241" t="s">
        <v>637</v>
      </c>
      <c r="W3" s="241" t="s">
        <v>638</v>
      </c>
      <c r="X3" s="241" t="s">
        <v>639</v>
      </c>
      <c r="Y3" s="241" t="s">
        <v>640</v>
      </c>
      <c r="Z3" s="241"/>
      <c r="AA3" s="241" t="s">
        <v>641</v>
      </c>
      <c r="AB3" s="241" t="s">
        <v>642</v>
      </c>
      <c r="AC3" s="241" t="s">
        <v>643</v>
      </c>
      <c r="AD3" s="241" t="s">
        <v>644</v>
      </c>
      <c r="AE3" s="241" t="s">
        <v>645</v>
      </c>
      <c r="AF3" s="241" t="s">
        <v>646</v>
      </c>
      <c r="AG3" s="241" t="s">
        <v>647</v>
      </c>
      <c r="AH3" s="241" t="s">
        <v>648</v>
      </c>
      <c r="AI3" s="241"/>
      <c r="AJ3" s="241" t="s">
        <v>649</v>
      </c>
      <c r="AK3" s="266" t="s">
        <v>650</v>
      </c>
      <c r="AL3" s="88"/>
      <c r="AM3" s="88"/>
    </row>
    <row r="4" spans="1:39" ht="12.75" customHeight="1">
      <c r="A4" s="715" t="s">
        <v>300</v>
      </c>
      <c r="B4" s="236" t="s">
        <v>8</v>
      </c>
      <c r="C4" s="235" t="s">
        <v>115</v>
      </c>
      <c r="D4" s="235" t="s">
        <v>301</v>
      </c>
      <c r="E4" s="239" t="s">
        <v>301</v>
      </c>
      <c r="F4" s="235" t="s">
        <v>301</v>
      </c>
      <c r="G4" s="235" t="s">
        <v>301</v>
      </c>
      <c r="H4" s="235" t="s">
        <v>301</v>
      </c>
      <c r="I4" s="235" t="s">
        <v>301</v>
      </c>
      <c r="J4" s="235" t="s">
        <v>301</v>
      </c>
      <c r="K4" s="235" t="s">
        <v>301</v>
      </c>
      <c r="L4" s="235" t="s">
        <v>301</v>
      </c>
      <c r="M4" s="235" t="s">
        <v>301</v>
      </c>
      <c r="N4" s="235" t="s">
        <v>301</v>
      </c>
      <c r="O4" s="235" t="s">
        <v>301</v>
      </c>
      <c r="P4" s="235" t="s">
        <v>301</v>
      </c>
      <c r="Q4" s="235" t="s">
        <v>301</v>
      </c>
      <c r="R4" s="235" t="s">
        <v>301</v>
      </c>
      <c r="S4" s="235" t="s">
        <v>301</v>
      </c>
      <c r="T4" s="235" t="s">
        <v>301</v>
      </c>
      <c r="U4" s="235" t="s">
        <v>301</v>
      </c>
      <c r="V4" s="235" t="s">
        <v>301</v>
      </c>
      <c r="W4" s="235" t="s">
        <v>301</v>
      </c>
      <c r="X4" s="235" t="s">
        <v>301</v>
      </c>
      <c r="Y4" s="235" t="s">
        <v>301</v>
      </c>
      <c r="Z4" s="235" t="s">
        <v>301</v>
      </c>
      <c r="AA4" s="235" t="s">
        <v>301</v>
      </c>
      <c r="AB4" s="235" t="s">
        <v>301</v>
      </c>
      <c r="AC4" s="235" t="s">
        <v>301</v>
      </c>
      <c r="AD4" s="235" t="s">
        <v>301</v>
      </c>
      <c r="AE4" s="239" t="s">
        <v>301</v>
      </c>
      <c r="AF4" s="235" t="s">
        <v>301</v>
      </c>
      <c r="AG4" s="235" t="s">
        <v>301</v>
      </c>
      <c r="AH4" s="235" t="s">
        <v>301</v>
      </c>
      <c r="AI4" s="235" t="s">
        <v>301</v>
      </c>
      <c r="AJ4" s="239" t="s">
        <v>301</v>
      </c>
      <c r="AK4" s="235" t="s">
        <v>301</v>
      </c>
      <c r="AL4" s="88"/>
      <c r="AM4" s="88"/>
    </row>
    <row r="5" spans="1:39" ht="15" customHeight="1">
      <c r="A5" s="716"/>
      <c r="B5" s="237" t="s">
        <v>302</v>
      </c>
      <c r="C5" s="237"/>
      <c r="D5" s="237" t="s">
        <v>303</v>
      </c>
      <c r="E5" s="237" t="s">
        <v>304</v>
      </c>
      <c r="F5" s="237" t="s">
        <v>799</v>
      </c>
      <c r="G5" s="277" t="s">
        <v>1212</v>
      </c>
      <c r="H5" s="277" t="s">
        <v>996</v>
      </c>
      <c r="I5" s="237" t="s">
        <v>305</v>
      </c>
      <c r="J5" s="237" t="s">
        <v>306</v>
      </c>
      <c r="K5" s="237" t="s">
        <v>307</v>
      </c>
      <c r="L5" s="237" t="s">
        <v>308</v>
      </c>
      <c r="M5" s="237" t="s">
        <v>309</v>
      </c>
      <c r="N5" s="277" t="s">
        <v>1098</v>
      </c>
      <c r="O5" s="277" t="s">
        <v>1215</v>
      </c>
      <c r="P5" s="237" t="s">
        <v>310</v>
      </c>
      <c r="Q5" s="237" t="s">
        <v>316</v>
      </c>
      <c r="R5" s="237" t="s">
        <v>311</v>
      </c>
      <c r="S5" s="237">
        <v>72112</v>
      </c>
      <c r="T5" s="279">
        <v>72312</v>
      </c>
      <c r="U5" s="237" t="s">
        <v>312</v>
      </c>
      <c r="V5" s="237" t="s">
        <v>313</v>
      </c>
      <c r="W5" s="237" t="s">
        <v>599</v>
      </c>
      <c r="X5" s="237" t="s">
        <v>314</v>
      </c>
      <c r="Y5" s="237" t="s">
        <v>315</v>
      </c>
      <c r="Z5" s="277" t="s">
        <v>1217</v>
      </c>
      <c r="AA5" s="277" t="s">
        <v>793</v>
      </c>
      <c r="AB5" s="237">
        <v>103010</v>
      </c>
      <c r="AC5" s="237">
        <v>104042</v>
      </c>
      <c r="AD5" s="237">
        <v>104051</v>
      </c>
      <c r="AE5" s="237">
        <v>105010</v>
      </c>
      <c r="AF5" s="237">
        <v>107051</v>
      </c>
      <c r="AG5" s="237">
        <v>107052</v>
      </c>
      <c r="AH5" s="237">
        <v>107060</v>
      </c>
      <c r="AI5" s="237">
        <v>107080</v>
      </c>
      <c r="AJ5" s="237">
        <v>900070</v>
      </c>
      <c r="AK5" s="718" t="s">
        <v>317</v>
      </c>
      <c r="AL5" s="88"/>
      <c r="AM5" s="88"/>
    </row>
    <row r="6" spans="1:39" ht="15" customHeight="1">
      <c r="A6" s="716"/>
      <c r="B6" s="237" t="s">
        <v>318</v>
      </c>
      <c r="C6" s="237"/>
      <c r="D6" s="237">
        <v>841112</v>
      </c>
      <c r="E6" s="237">
        <v>960302</v>
      </c>
      <c r="F6" s="237">
        <v>841913</v>
      </c>
      <c r="G6" s="237"/>
      <c r="H6" s="237"/>
      <c r="I6" s="237">
        <v>841913</v>
      </c>
      <c r="J6" s="237">
        <v>890444</v>
      </c>
      <c r="K6" s="237">
        <v>890442</v>
      </c>
      <c r="L6" s="237">
        <v>493909</v>
      </c>
      <c r="M6" s="237">
        <v>522001</v>
      </c>
      <c r="N6" s="237"/>
      <c r="O6" s="237"/>
      <c r="P6" s="237">
        <v>841402</v>
      </c>
      <c r="Q6" s="237"/>
      <c r="R6" s="237">
        <v>841403</v>
      </c>
      <c r="S6" s="237"/>
      <c r="T6" s="279"/>
      <c r="U6" s="237"/>
      <c r="V6" s="237">
        <v>910123</v>
      </c>
      <c r="W6" s="237">
        <v>910502</v>
      </c>
      <c r="X6" s="237">
        <v>890301</v>
      </c>
      <c r="Y6" s="237"/>
      <c r="Z6" s="237"/>
      <c r="AA6" s="237">
        <v>562913</v>
      </c>
      <c r="AB6" s="237">
        <v>882123</v>
      </c>
      <c r="AC6" s="237"/>
      <c r="AD6" s="237"/>
      <c r="AE6" s="237">
        <v>882111</v>
      </c>
      <c r="AF6" s="237"/>
      <c r="AG6" s="237"/>
      <c r="AH6" s="237">
        <v>882122</v>
      </c>
      <c r="AI6" s="721" t="s">
        <v>1100</v>
      </c>
      <c r="AJ6" s="237">
        <v>841908</v>
      </c>
      <c r="AK6" s="718"/>
      <c r="AL6" s="88"/>
      <c r="AM6" s="88"/>
    </row>
    <row r="7" spans="1:39" ht="59.25" customHeight="1">
      <c r="A7" s="717"/>
      <c r="B7" s="237" t="s">
        <v>627</v>
      </c>
      <c r="C7" s="237"/>
      <c r="D7" s="238" t="s">
        <v>319</v>
      </c>
      <c r="E7" s="238" t="s">
        <v>320</v>
      </c>
      <c r="F7" s="238" t="s">
        <v>800</v>
      </c>
      <c r="G7" s="238" t="s">
        <v>1211</v>
      </c>
      <c r="H7" s="238" t="s">
        <v>993</v>
      </c>
      <c r="I7" s="238" t="s">
        <v>321</v>
      </c>
      <c r="J7" s="237" t="s">
        <v>322</v>
      </c>
      <c r="K7" s="238" t="s">
        <v>323</v>
      </c>
      <c r="L7" s="238" t="s">
        <v>324</v>
      </c>
      <c r="M7" s="238" t="s">
        <v>325</v>
      </c>
      <c r="N7" s="238" t="s">
        <v>1099</v>
      </c>
      <c r="O7" s="238" t="s">
        <v>1216</v>
      </c>
      <c r="P7" s="237" t="s">
        <v>326</v>
      </c>
      <c r="Q7" s="238" t="s">
        <v>332</v>
      </c>
      <c r="R7" s="238" t="s">
        <v>327</v>
      </c>
      <c r="S7" s="238" t="s">
        <v>56</v>
      </c>
      <c r="T7" s="238" t="s">
        <v>59</v>
      </c>
      <c r="U7" s="238" t="s">
        <v>328</v>
      </c>
      <c r="V7" s="238" t="s">
        <v>329</v>
      </c>
      <c r="W7" s="238" t="s">
        <v>600</v>
      </c>
      <c r="X7" s="238" t="s">
        <v>330</v>
      </c>
      <c r="Y7" s="238" t="s">
        <v>331</v>
      </c>
      <c r="Z7" s="238" t="s">
        <v>1218</v>
      </c>
      <c r="AA7" s="238" t="s">
        <v>829</v>
      </c>
      <c r="AB7" s="238" t="s">
        <v>333</v>
      </c>
      <c r="AC7" s="238" t="s">
        <v>334</v>
      </c>
      <c r="AD7" s="238" t="s">
        <v>335</v>
      </c>
      <c r="AE7" s="238" t="s">
        <v>336</v>
      </c>
      <c r="AF7" s="238" t="s">
        <v>337</v>
      </c>
      <c r="AG7" s="238" t="s">
        <v>819</v>
      </c>
      <c r="AH7" s="238" t="s">
        <v>338</v>
      </c>
      <c r="AI7" s="722"/>
      <c r="AJ7" s="238" t="s">
        <v>339</v>
      </c>
      <c r="AK7" s="718"/>
      <c r="AL7" s="88"/>
      <c r="AM7" s="88"/>
    </row>
    <row r="8" spans="1:57" ht="15.75">
      <c r="A8" s="265" t="s">
        <v>340</v>
      </c>
      <c r="B8" s="242" t="s">
        <v>341</v>
      </c>
      <c r="C8" s="243" t="s">
        <v>342</v>
      </c>
      <c r="D8" s="233">
        <v>0</v>
      </c>
      <c r="E8" s="233"/>
      <c r="F8" s="233"/>
      <c r="G8" s="233"/>
      <c r="H8" s="233"/>
      <c r="I8" s="233"/>
      <c r="J8" s="233"/>
      <c r="K8" s="233">
        <v>1467540</v>
      </c>
      <c r="L8" s="233"/>
      <c r="M8" s="233"/>
      <c r="N8" s="233"/>
      <c r="O8" s="233"/>
      <c r="P8" s="233"/>
      <c r="Q8" s="233">
        <v>2758000</v>
      </c>
      <c r="R8" s="233"/>
      <c r="S8" s="233"/>
      <c r="T8" s="232"/>
      <c r="U8" s="233">
        <v>5467896</v>
      </c>
      <c r="V8" s="233"/>
      <c r="W8" s="233">
        <v>1435600</v>
      </c>
      <c r="X8" s="233"/>
      <c r="Y8" s="233"/>
      <c r="Z8" s="233"/>
      <c r="AA8" s="233">
        <v>6839700</v>
      </c>
      <c r="AB8" s="233"/>
      <c r="AC8" s="233"/>
      <c r="AD8" s="233"/>
      <c r="AE8" s="233"/>
      <c r="AF8" s="233"/>
      <c r="AG8" s="233">
        <v>482469</v>
      </c>
      <c r="AH8" s="233"/>
      <c r="AI8" s="233"/>
      <c r="AJ8" s="233"/>
      <c r="AK8" s="232">
        <f>SUM(C8:AJ8)</f>
        <v>18451205</v>
      </c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</row>
    <row r="9" spans="1:57" ht="19.5" customHeight="1" hidden="1">
      <c r="A9" s="265" t="s">
        <v>343</v>
      </c>
      <c r="B9" s="242" t="s">
        <v>344</v>
      </c>
      <c r="C9" s="244" t="s">
        <v>345</v>
      </c>
      <c r="D9" s="233">
        <f aca="true" t="shared" si="0" ref="D9:D22">SUM(D7:D8)</f>
        <v>0</v>
      </c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2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2">
        <f>SUM(D9:AJ9)</f>
        <v>0</v>
      </c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</row>
    <row r="10" spans="1:57" ht="19.5" customHeight="1" hidden="1">
      <c r="A10" s="265" t="s">
        <v>346</v>
      </c>
      <c r="B10" s="242" t="s">
        <v>347</v>
      </c>
      <c r="C10" s="244" t="s">
        <v>348</v>
      </c>
      <c r="D10" s="233">
        <f t="shared" si="0"/>
        <v>0</v>
      </c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2"/>
      <c r="U10" s="233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232">
        <f>SUM(D10:AJ10)</f>
        <v>0</v>
      </c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</row>
    <row r="11" spans="1:57" ht="19.5" customHeight="1" hidden="1">
      <c r="A11" s="265" t="s">
        <v>349</v>
      </c>
      <c r="B11" s="245" t="s">
        <v>350</v>
      </c>
      <c r="C11" s="244" t="s">
        <v>351</v>
      </c>
      <c r="D11" s="233">
        <f t="shared" si="0"/>
        <v>0</v>
      </c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2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33"/>
      <c r="AF11" s="233"/>
      <c r="AG11" s="233"/>
      <c r="AH11" s="233"/>
      <c r="AI11" s="233"/>
      <c r="AJ11" s="233"/>
      <c r="AK11" s="232">
        <f>SUM(D11:AJ11)</f>
        <v>0</v>
      </c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</row>
    <row r="12" spans="1:57" ht="19.5" customHeight="1" hidden="1">
      <c r="A12" s="265" t="s">
        <v>352</v>
      </c>
      <c r="B12" s="245" t="s">
        <v>353</v>
      </c>
      <c r="C12" s="244" t="s">
        <v>354</v>
      </c>
      <c r="D12" s="233">
        <f t="shared" si="0"/>
        <v>0</v>
      </c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2"/>
      <c r="U12" s="233"/>
      <c r="V12" s="233"/>
      <c r="W12" s="233"/>
      <c r="X12" s="233"/>
      <c r="Y12" s="233"/>
      <c r="Z12" s="233"/>
      <c r="AA12" s="233"/>
      <c r="AB12" s="233"/>
      <c r="AC12" s="233"/>
      <c r="AD12" s="233"/>
      <c r="AE12" s="233"/>
      <c r="AF12" s="233"/>
      <c r="AG12" s="233"/>
      <c r="AH12" s="233"/>
      <c r="AI12" s="233"/>
      <c r="AJ12" s="233"/>
      <c r="AK12" s="232">
        <f>SUM(D12:AJ12)</f>
        <v>0</v>
      </c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</row>
    <row r="13" spans="1:57" ht="19.5" customHeight="1" hidden="1">
      <c r="A13" s="265" t="s">
        <v>355</v>
      </c>
      <c r="B13" s="245" t="s">
        <v>356</v>
      </c>
      <c r="C13" s="244" t="s">
        <v>357</v>
      </c>
      <c r="D13" s="233">
        <f t="shared" si="0"/>
        <v>0</v>
      </c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2"/>
      <c r="U13" s="233"/>
      <c r="V13" s="233"/>
      <c r="W13" s="233"/>
      <c r="X13" s="233"/>
      <c r="Y13" s="233"/>
      <c r="Z13" s="233"/>
      <c r="AA13" s="233"/>
      <c r="AB13" s="233"/>
      <c r="AC13" s="233"/>
      <c r="AD13" s="233"/>
      <c r="AE13" s="233"/>
      <c r="AF13" s="233"/>
      <c r="AG13" s="233"/>
      <c r="AH13" s="233"/>
      <c r="AI13" s="233"/>
      <c r="AJ13" s="233"/>
      <c r="AK13" s="232">
        <f>SUM(D13:AJ13)</f>
        <v>0</v>
      </c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</row>
    <row r="14" spans="1:57" ht="19.5" customHeight="1">
      <c r="A14" s="265">
        <v>2</v>
      </c>
      <c r="B14" s="245" t="s">
        <v>855</v>
      </c>
      <c r="C14" s="244" t="s">
        <v>348</v>
      </c>
      <c r="D14" s="233">
        <f t="shared" si="0"/>
        <v>0</v>
      </c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>
        <v>250000</v>
      </c>
      <c r="R14" s="233"/>
      <c r="S14" s="233"/>
      <c r="T14" s="232"/>
      <c r="U14" s="233">
        <v>250000</v>
      </c>
      <c r="V14" s="233"/>
      <c r="W14" s="233">
        <v>50000</v>
      </c>
      <c r="X14" s="233"/>
      <c r="Y14" s="233"/>
      <c r="Z14" s="233"/>
      <c r="AA14" s="233">
        <v>300000</v>
      </c>
      <c r="AB14" s="233"/>
      <c r="AC14" s="233"/>
      <c r="AD14" s="233"/>
      <c r="AE14" s="233"/>
      <c r="AF14" s="233"/>
      <c r="AG14" s="233">
        <v>901084</v>
      </c>
      <c r="AH14" s="233"/>
      <c r="AI14" s="233"/>
      <c r="AJ14" s="233"/>
      <c r="AK14" s="232">
        <f aca="true" t="shared" si="1" ref="AK14:AK78">SUM(C14:AJ14)</f>
        <v>1751084</v>
      </c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</row>
    <row r="15" spans="1:57" ht="19.5" customHeight="1">
      <c r="A15" s="265">
        <v>3</v>
      </c>
      <c r="B15" s="245" t="s">
        <v>358</v>
      </c>
      <c r="C15" s="244" t="s">
        <v>359</v>
      </c>
      <c r="D15" s="233">
        <f t="shared" si="0"/>
        <v>0</v>
      </c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>
        <v>100000</v>
      </c>
      <c r="R15" s="233"/>
      <c r="S15" s="233"/>
      <c r="T15" s="232"/>
      <c r="U15" s="233">
        <v>100000</v>
      </c>
      <c r="V15" s="233"/>
      <c r="W15" s="233">
        <v>50000</v>
      </c>
      <c r="X15" s="233"/>
      <c r="Y15" s="233"/>
      <c r="Z15" s="233"/>
      <c r="AA15" s="233">
        <v>300000</v>
      </c>
      <c r="AB15" s="233"/>
      <c r="AC15" s="233"/>
      <c r="AD15" s="233"/>
      <c r="AE15" s="233"/>
      <c r="AF15" s="233"/>
      <c r="AG15" s="233"/>
      <c r="AH15" s="233"/>
      <c r="AI15" s="233"/>
      <c r="AJ15" s="233"/>
      <c r="AK15" s="232">
        <f t="shared" si="1"/>
        <v>550000</v>
      </c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</row>
    <row r="16" spans="1:57" ht="19.5" customHeight="1" hidden="1">
      <c r="A16" s="265" t="s">
        <v>360</v>
      </c>
      <c r="B16" s="245" t="s">
        <v>361</v>
      </c>
      <c r="C16" s="246" t="s">
        <v>362</v>
      </c>
      <c r="D16" s="233">
        <f t="shared" si="0"/>
        <v>0</v>
      </c>
      <c r="E16" s="233"/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2"/>
      <c r="U16" s="233"/>
      <c r="V16" s="233"/>
      <c r="W16" s="233"/>
      <c r="X16" s="233"/>
      <c r="Y16" s="233"/>
      <c r="Z16" s="233"/>
      <c r="AA16" s="233"/>
      <c r="AB16" s="233"/>
      <c r="AC16" s="233"/>
      <c r="AD16" s="233"/>
      <c r="AE16" s="233"/>
      <c r="AF16" s="233"/>
      <c r="AG16" s="233"/>
      <c r="AH16" s="233"/>
      <c r="AI16" s="233"/>
      <c r="AJ16" s="233"/>
      <c r="AK16" s="232">
        <f t="shared" si="1"/>
        <v>0</v>
      </c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</row>
    <row r="17" spans="1:57" ht="19.5" customHeight="1">
      <c r="A17" s="265">
        <v>4</v>
      </c>
      <c r="B17" s="247" t="s">
        <v>363</v>
      </c>
      <c r="C17" s="244" t="s">
        <v>364</v>
      </c>
      <c r="D17" s="233">
        <f t="shared" si="0"/>
        <v>0</v>
      </c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2"/>
      <c r="U17" s="233">
        <v>32000</v>
      </c>
      <c r="V17" s="233"/>
      <c r="W17" s="233"/>
      <c r="X17" s="233"/>
      <c r="Y17" s="233"/>
      <c r="Z17" s="233"/>
      <c r="AA17" s="233">
        <v>57600</v>
      </c>
      <c r="AB17" s="233"/>
      <c r="AC17" s="233"/>
      <c r="AD17" s="233"/>
      <c r="AE17" s="233"/>
      <c r="AF17" s="233"/>
      <c r="AG17" s="233"/>
      <c r="AH17" s="233"/>
      <c r="AI17" s="233"/>
      <c r="AJ17" s="233"/>
      <c r="AK17" s="232">
        <f t="shared" si="1"/>
        <v>89600</v>
      </c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</row>
    <row r="18" spans="1:57" ht="19.5" customHeight="1">
      <c r="A18" s="265">
        <v>5</v>
      </c>
      <c r="B18" s="247" t="s">
        <v>365</v>
      </c>
      <c r="C18" s="244" t="s">
        <v>366</v>
      </c>
      <c r="D18" s="233">
        <f t="shared" si="0"/>
        <v>0</v>
      </c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>
        <v>12000</v>
      </c>
      <c r="R18" s="233"/>
      <c r="S18" s="233"/>
      <c r="T18" s="232"/>
      <c r="U18" s="233">
        <v>12000</v>
      </c>
      <c r="V18" s="233"/>
      <c r="W18" s="233">
        <v>12000</v>
      </c>
      <c r="X18" s="233"/>
      <c r="Y18" s="233"/>
      <c r="Z18" s="233"/>
      <c r="AA18" s="233">
        <v>36000</v>
      </c>
      <c r="AB18" s="233"/>
      <c r="AC18" s="233"/>
      <c r="AD18" s="233"/>
      <c r="AE18" s="233"/>
      <c r="AF18" s="233"/>
      <c r="AG18" s="233"/>
      <c r="AH18" s="233"/>
      <c r="AI18" s="233"/>
      <c r="AJ18" s="233"/>
      <c r="AK18" s="232">
        <f t="shared" si="1"/>
        <v>72000</v>
      </c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</row>
    <row r="19" spans="1:57" ht="19.5" customHeight="1" hidden="1">
      <c r="A19" s="265" t="s">
        <v>367</v>
      </c>
      <c r="B19" s="247" t="s">
        <v>368</v>
      </c>
      <c r="C19" s="244" t="s">
        <v>369</v>
      </c>
      <c r="D19" s="233">
        <f t="shared" si="0"/>
        <v>0</v>
      </c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2"/>
      <c r="U19" s="233"/>
      <c r="V19" s="233"/>
      <c r="W19" s="233"/>
      <c r="X19" s="233"/>
      <c r="Y19" s="233"/>
      <c r="Z19" s="233"/>
      <c r="AA19" s="233"/>
      <c r="AB19" s="233"/>
      <c r="AC19" s="233"/>
      <c r="AD19" s="233"/>
      <c r="AE19" s="233"/>
      <c r="AF19" s="233"/>
      <c r="AG19" s="233"/>
      <c r="AH19" s="233"/>
      <c r="AI19" s="233"/>
      <c r="AJ19" s="233"/>
      <c r="AK19" s="232">
        <f t="shared" si="1"/>
        <v>0</v>
      </c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</row>
    <row r="20" spans="1:37" s="90" customFormat="1" ht="19.5" customHeight="1" hidden="1">
      <c r="A20" s="265" t="s">
        <v>370</v>
      </c>
      <c r="B20" s="247" t="s">
        <v>371</v>
      </c>
      <c r="C20" s="244" t="s">
        <v>372</v>
      </c>
      <c r="D20" s="233">
        <f t="shared" si="0"/>
        <v>0</v>
      </c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2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233"/>
      <c r="AH20" s="233"/>
      <c r="AI20" s="233"/>
      <c r="AJ20" s="233"/>
      <c r="AK20" s="232">
        <f t="shared" si="1"/>
        <v>0</v>
      </c>
    </row>
    <row r="21" spans="1:37" s="90" customFormat="1" ht="19.5" customHeight="1" hidden="1">
      <c r="A21" s="265">
        <v>3</v>
      </c>
      <c r="B21" s="247" t="s">
        <v>373</v>
      </c>
      <c r="C21" s="244" t="s">
        <v>374</v>
      </c>
      <c r="D21" s="233">
        <f t="shared" si="0"/>
        <v>0</v>
      </c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2"/>
      <c r="U21" s="233"/>
      <c r="V21" s="233"/>
      <c r="W21" s="233"/>
      <c r="X21" s="233"/>
      <c r="Y21" s="233"/>
      <c r="Z21" s="233"/>
      <c r="AA21" s="233"/>
      <c r="AB21" s="233"/>
      <c r="AC21" s="233"/>
      <c r="AD21" s="233"/>
      <c r="AE21" s="233"/>
      <c r="AF21" s="233"/>
      <c r="AG21" s="233"/>
      <c r="AH21" s="233"/>
      <c r="AI21" s="233"/>
      <c r="AJ21" s="233"/>
      <c r="AK21" s="232">
        <f t="shared" si="1"/>
        <v>0</v>
      </c>
    </row>
    <row r="22" spans="1:37" s="90" customFormat="1" ht="19.5" customHeight="1">
      <c r="A22" s="265">
        <v>6</v>
      </c>
      <c r="B22" s="248" t="s">
        <v>375</v>
      </c>
      <c r="C22" s="249" t="s">
        <v>376</v>
      </c>
      <c r="D22" s="232">
        <f t="shared" si="0"/>
        <v>0</v>
      </c>
      <c r="E22" s="232">
        <f aca="true" t="shared" si="2" ref="E22:L22">SUM(E8:E21)</f>
        <v>0</v>
      </c>
      <c r="F22" s="232">
        <f t="shared" si="2"/>
        <v>0</v>
      </c>
      <c r="G22" s="232"/>
      <c r="H22" s="232"/>
      <c r="I22" s="232">
        <f t="shared" si="2"/>
        <v>0</v>
      </c>
      <c r="J22" s="232"/>
      <c r="K22" s="232">
        <f>SUM(K8:K21)</f>
        <v>1467540</v>
      </c>
      <c r="L22" s="232">
        <f t="shared" si="2"/>
        <v>0</v>
      </c>
      <c r="M22" s="232">
        <f>SUM(M8:M21)</f>
        <v>0</v>
      </c>
      <c r="N22" s="232"/>
      <c r="O22" s="232"/>
      <c r="P22" s="232">
        <f>SUM(P8:P21)</f>
        <v>0</v>
      </c>
      <c r="Q22" s="232">
        <f>SUM(Q8:Q21)</f>
        <v>3120000</v>
      </c>
      <c r="R22" s="232">
        <f aca="true" t="shared" si="3" ref="R22:AJ22">SUM(R8:R21)</f>
        <v>0</v>
      </c>
      <c r="S22" s="232">
        <f t="shared" si="3"/>
        <v>0</v>
      </c>
      <c r="T22" s="232">
        <f t="shared" si="3"/>
        <v>0</v>
      </c>
      <c r="U22" s="232">
        <f t="shared" si="3"/>
        <v>5861896</v>
      </c>
      <c r="V22" s="232">
        <f t="shared" si="3"/>
        <v>0</v>
      </c>
      <c r="W22" s="232">
        <f t="shared" si="3"/>
        <v>1547600</v>
      </c>
      <c r="X22" s="232">
        <f t="shared" si="3"/>
        <v>0</v>
      </c>
      <c r="Y22" s="232">
        <f t="shared" si="3"/>
        <v>0</v>
      </c>
      <c r="Z22" s="232"/>
      <c r="AA22" s="232">
        <f t="shared" si="3"/>
        <v>7533300</v>
      </c>
      <c r="AB22" s="232">
        <f t="shared" si="3"/>
        <v>0</v>
      </c>
      <c r="AC22" s="232">
        <f t="shared" si="3"/>
        <v>0</v>
      </c>
      <c r="AD22" s="232">
        <f t="shared" si="3"/>
        <v>0</v>
      </c>
      <c r="AE22" s="232">
        <f t="shared" si="3"/>
        <v>0</v>
      </c>
      <c r="AF22" s="232">
        <f t="shared" si="3"/>
        <v>0</v>
      </c>
      <c r="AG22" s="232">
        <f t="shared" si="3"/>
        <v>1383553</v>
      </c>
      <c r="AH22" s="232">
        <f t="shared" si="3"/>
        <v>0</v>
      </c>
      <c r="AI22" s="232">
        <f t="shared" si="3"/>
        <v>0</v>
      </c>
      <c r="AJ22" s="232">
        <f t="shared" si="3"/>
        <v>0</v>
      </c>
      <c r="AK22" s="232">
        <f t="shared" si="1"/>
        <v>20913889</v>
      </c>
    </row>
    <row r="23" spans="1:57" ht="19.5" customHeight="1">
      <c r="A23" s="265">
        <v>7</v>
      </c>
      <c r="B23" s="247" t="s">
        <v>377</v>
      </c>
      <c r="C23" s="244" t="s">
        <v>378</v>
      </c>
      <c r="D23" s="233">
        <v>8407806</v>
      </c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2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  <c r="AI23" s="233"/>
      <c r="AJ23" s="233"/>
      <c r="AK23" s="232">
        <f t="shared" si="1"/>
        <v>8407806</v>
      </c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</row>
    <row r="24" spans="1:57" ht="29.25" customHeight="1">
      <c r="A24" s="265">
        <v>8</v>
      </c>
      <c r="B24" s="247" t="s">
        <v>379</v>
      </c>
      <c r="C24" s="244" t="s">
        <v>380</v>
      </c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2"/>
      <c r="U24" s="233"/>
      <c r="V24" s="233"/>
      <c r="W24" s="233"/>
      <c r="X24" s="233"/>
      <c r="Y24" s="233"/>
      <c r="Z24" s="233"/>
      <c r="AA24" s="233">
        <v>480000</v>
      </c>
      <c r="AB24" s="233"/>
      <c r="AC24" s="233"/>
      <c r="AD24" s="233"/>
      <c r="AE24" s="233"/>
      <c r="AF24" s="233"/>
      <c r="AG24" s="233">
        <v>2050000</v>
      </c>
      <c r="AH24" s="233"/>
      <c r="AI24" s="233">
        <v>630000</v>
      </c>
      <c r="AJ24" s="233"/>
      <c r="AK24" s="232">
        <f t="shared" si="1"/>
        <v>3160000</v>
      </c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</row>
    <row r="25" spans="1:57" ht="19.5" customHeight="1" hidden="1">
      <c r="A25" s="265" t="s">
        <v>861</v>
      </c>
      <c r="B25" s="250" t="s">
        <v>381</v>
      </c>
      <c r="C25" s="244" t="s">
        <v>382</v>
      </c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2"/>
      <c r="U25" s="233"/>
      <c r="V25" s="233"/>
      <c r="W25" s="233"/>
      <c r="X25" s="233"/>
      <c r="Y25" s="233"/>
      <c r="Z25" s="233"/>
      <c r="AA25" s="233"/>
      <c r="AB25" s="233"/>
      <c r="AC25" s="233"/>
      <c r="AD25" s="233"/>
      <c r="AE25" s="233"/>
      <c r="AF25" s="233"/>
      <c r="AG25" s="233"/>
      <c r="AH25" s="233"/>
      <c r="AI25" s="233"/>
      <c r="AJ25" s="233"/>
      <c r="AK25" s="232">
        <f t="shared" si="1"/>
        <v>0</v>
      </c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</row>
    <row r="26" spans="1:57" ht="19.5" customHeight="1">
      <c r="A26" s="265">
        <v>9</v>
      </c>
      <c r="B26" s="251" t="s">
        <v>383</v>
      </c>
      <c r="C26" s="249" t="s">
        <v>384</v>
      </c>
      <c r="D26" s="232">
        <f aca="true" t="shared" si="4" ref="D26:AJ26">SUM(D23:D25)</f>
        <v>8407806</v>
      </c>
      <c r="E26" s="232">
        <f t="shared" si="4"/>
        <v>0</v>
      </c>
      <c r="F26" s="232">
        <f t="shared" si="4"/>
        <v>0</v>
      </c>
      <c r="G26" s="232"/>
      <c r="H26" s="232">
        <f t="shared" si="4"/>
        <v>0</v>
      </c>
      <c r="I26" s="232">
        <f t="shared" si="4"/>
        <v>0</v>
      </c>
      <c r="J26" s="232">
        <f t="shared" si="4"/>
        <v>0</v>
      </c>
      <c r="K26" s="232">
        <f t="shared" si="4"/>
        <v>0</v>
      </c>
      <c r="L26" s="232">
        <f t="shared" si="4"/>
        <v>0</v>
      </c>
      <c r="M26" s="232">
        <f t="shared" si="4"/>
        <v>0</v>
      </c>
      <c r="N26" s="232">
        <f t="shared" si="4"/>
        <v>0</v>
      </c>
      <c r="O26" s="232"/>
      <c r="P26" s="232">
        <f t="shared" si="4"/>
        <v>0</v>
      </c>
      <c r="Q26" s="232">
        <f t="shared" si="4"/>
        <v>0</v>
      </c>
      <c r="R26" s="232">
        <f t="shared" si="4"/>
        <v>0</v>
      </c>
      <c r="S26" s="232">
        <f t="shared" si="4"/>
        <v>0</v>
      </c>
      <c r="T26" s="232">
        <f t="shared" si="4"/>
        <v>0</v>
      </c>
      <c r="U26" s="232">
        <f t="shared" si="4"/>
        <v>0</v>
      </c>
      <c r="V26" s="232">
        <f t="shared" si="4"/>
        <v>0</v>
      </c>
      <c r="W26" s="232">
        <f t="shared" si="4"/>
        <v>0</v>
      </c>
      <c r="X26" s="232">
        <f t="shared" si="4"/>
        <v>0</v>
      </c>
      <c r="Y26" s="232">
        <f t="shared" si="4"/>
        <v>0</v>
      </c>
      <c r="Z26" s="232"/>
      <c r="AA26" s="232">
        <f t="shared" si="4"/>
        <v>480000</v>
      </c>
      <c r="AB26" s="232">
        <f t="shared" si="4"/>
        <v>0</v>
      </c>
      <c r="AC26" s="232">
        <f t="shared" si="4"/>
        <v>0</v>
      </c>
      <c r="AD26" s="232">
        <f t="shared" si="4"/>
        <v>0</v>
      </c>
      <c r="AE26" s="232">
        <f t="shared" si="4"/>
        <v>0</v>
      </c>
      <c r="AF26" s="232">
        <f t="shared" si="4"/>
        <v>0</v>
      </c>
      <c r="AG26" s="232">
        <f t="shared" si="4"/>
        <v>2050000</v>
      </c>
      <c r="AH26" s="232">
        <f t="shared" si="4"/>
        <v>0</v>
      </c>
      <c r="AI26" s="232">
        <f t="shared" si="4"/>
        <v>630000</v>
      </c>
      <c r="AJ26" s="232">
        <f t="shared" si="4"/>
        <v>0</v>
      </c>
      <c r="AK26" s="232">
        <f t="shared" si="1"/>
        <v>11567806</v>
      </c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</row>
    <row r="27" spans="1:57" ht="19.5" customHeight="1">
      <c r="A27" s="265">
        <v>10</v>
      </c>
      <c r="B27" s="248" t="s">
        <v>385</v>
      </c>
      <c r="C27" s="249" t="s">
        <v>286</v>
      </c>
      <c r="D27" s="232">
        <f>D22+D26</f>
        <v>8407806</v>
      </c>
      <c r="E27" s="232">
        <f aca="true" t="shared" si="5" ref="E27:AJ27">E22+E26</f>
        <v>0</v>
      </c>
      <c r="F27" s="232">
        <f t="shared" si="5"/>
        <v>0</v>
      </c>
      <c r="G27" s="232"/>
      <c r="H27" s="232">
        <f t="shared" si="5"/>
        <v>0</v>
      </c>
      <c r="I27" s="232">
        <f t="shared" si="5"/>
        <v>0</v>
      </c>
      <c r="J27" s="232">
        <f t="shared" si="5"/>
        <v>0</v>
      </c>
      <c r="K27" s="232">
        <f t="shared" si="5"/>
        <v>1467540</v>
      </c>
      <c r="L27" s="232">
        <f t="shared" si="5"/>
        <v>0</v>
      </c>
      <c r="M27" s="232">
        <f t="shared" si="5"/>
        <v>0</v>
      </c>
      <c r="N27" s="232">
        <f t="shared" si="5"/>
        <v>0</v>
      </c>
      <c r="O27" s="232"/>
      <c r="P27" s="232">
        <f t="shared" si="5"/>
        <v>0</v>
      </c>
      <c r="Q27" s="232">
        <f t="shared" si="5"/>
        <v>3120000</v>
      </c>
      <c r="R27" s="232">
        <f t="shared" si="5"/>
        <v>0</v>
      </c>
      <c r="S27" s="232">
        <f t="shared" si="5"/>
        <v>0</v>
      </c>
      <c r="T27" s="232">
        <f t="shared" si="5"/>
        <v>0</v>
      </c>
      <c r="U27" s="232">
        <f t="shared" si="5"/>
        <v>5861896</v>
      </c>
      <c r="V27" s="232">
        <f t="shared" si="5"/>
        <v>0</v>
      </c>
      <c r="W27" s="232">
        <f t="shared" si="5"/>
        <v>1547600</v>
      </c>
      <c r="X27" s="232">
        <f t="shared" si="5"/>
        <v>0</v>
      </c>
      <c r="Y27" s="232">
        <f t="shared" si="5"/>
        <v>0</v>
      </c>
      <c r="Z27" s="232"/>
      <c r="AA27" s="232">
        <f t="shared" si="5"/>
        <v>8013300</v>
      </c>
      <c r="AB27" s="232">
        <f t="shared" si="5"/>
        <v>0</v>
      </c>
      <c r="AC27" s="232">
        <f t="shared" si="5"/>
        <v>0</v>
      </c>
      <c r="AD27" s="232">
        <f t="shared" si="5"/>
        <v>0</v>
      </c>
      <c r="AE27" s="232">
        <f t="shared" si="5"/>
        <v>0</v>
      </c>
      <c r="AF27" s="232">
        <f t="shared" si="5"/>
        <v>0</v>
      </c>
      <c r="AG27" s="232">
        <f t="shared" si="5"/>
        <v>3433553</v>
      </c>
      <c r="AH27" s="232">
        <f t="shared" si="5"/>
        <v>0</v>
      </c>
      <c r="AI27" s="232">
        <f t="shared" si="5"/>
        <v>630000</v>
      </c>
      <c r="AJ27" s="232">
        <f t="shared" si="5"/>
        <v>0</v>
      </c>
      <c r="AK27" s="232">
        <f t="shared" si="1"/>
        <v>32481695</v>
      </c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</row>
    <row r="28" spans="1:57" s="89" customFormat="1" ht="19.5" customHeight="1">
      <c r="A28" s="265">
        <v>11</v>
      </c>
      <c r="B28" s="251" t="s">
        <v>386</v>
      </c>
      <c r="C28" s="249" t="s">
        <v>288</v>
      </c>
      <c r="D28" s="232">
        <v>1312753</v>
      </c>
      <c r="E28" s="232"/>
      <c r="F28" s="232"/>
      <c r="G28" s="232"/>
      <c r="H28" s="232"/>
      <c r="I28" s="232"/>
      <c r="J28" s="232"/>
      <c r="K28" s="232">
        <v>128410</v>
      </c>
      <c r="L28" s="232"/>
      <c r="M28" s="232"/>
      <c r="N28" s="232"/>
      <c r="O28" s="232"/>
      <c r="P28" s="232"/>
      <c r="Q28" s="232">
        <v>558900</v>
      </c>
      <c r="R28" s="232"/>
      <c r="S28" s="232"/>
      <c r="T28" s="232"/>
      <c r="U28" s="232">
        <v>1035132</v>
      </c>
      <c r="V28" s="232"/>
      <c r="W28" s="232">
        <v>276230</v>
      </c>
      <c r="X28" s="232"/>
      <c r="Y28" s="232"/>
      <c r="Z28" s="232"/>
      <c r="AA28" s="232">
        <v>1422548</v>
      </c>
      <c r="AB28" s="232"/>
      <c r="AC28" s="232"/>
      <c r="AD28" s="232"/>
      <c r="AE28" s="232"/>
      <c r="AF28" s="232"/>
      <c r="AG28" s="232">
        <v>564997</v>
      </c>
      <c r="AH28" s="232"/>
      <c r="AI28" s="232">
        <v>45000</v>
      </c>
      <c r="AJ28" s="232"/>
      <c r="AK28" s="232">
        <f t="shared" si="1"/>
        <v>5343970</v>
      </c>
      <c r="AL28" s="530"/>
      <c r="AM28" s="530"/>
      <c r="AN28" s="530"/>
      <c r="AO28" s="530"/>
      <c r="AP28" s="530"/>
      <c r="AQ28" s="530"/>
      <c r="AR28" s="530"/>
      <c r="AS28" s="530"/>
      <c r="AT28" s="530"/>
      <c r="AU28" s="530"/>
      <c r="AV28" s="530"/>
      <c r="AW28" s="530"/>
      <c r="AX28" s="530"/>
      <c r="AY28" s="530"/>
      <c r="AZ28" s="530"/>
      <c r="BA28" s="530"/>
      <c r="BB28" s="530"/>
      <c r="BC28" s="530"/>
      <c r="BD28" s="530"/>
      <c r="BE28" s="530"/>
    </row>
    <row r="29" spans="1:57" ht="19.5" customHeight="1">
      <c r="A29" s="265">
        <v>12</v>
      </c>
      <c r="B29" s="247" t="s">
        <v>387</v>
      </c>
      <c r="C29" s="244" t="s">
        <v>388</v>
      </c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2"/>
      <c r="U29" s="233">
        <v>10000</v>
      </c>
      <c r="V29" s="233"/>
      <c r="W29" s="233">
        <v>10000</v>
      </c>
      <c r="X29" s="233"/>
      <c r="Y29" s="233"/>
      <c r="Z29" s="233"/>
      <c r="AA29" s="233">
        <v>15000</v>
      </c>
      <c r="AB29" s="233"/>
      <c r="AC29" s="233"/>
      <c r="AD29" s="233"/>
      <c r="AE29" s="233"/>
      <c r="AF29" s="233"/>
      <c r="AG29" s="233"/>
      <c r="AH29" s="233"/>
      <c r="AI29" s="233"/>
      <c r="AJ29" s="233"/>
      <c r="AK29" s="232">
        <f t="shared" si="1"/>
        <v>35000</v>
      </c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</row>
    <row r="30" spans="1:57" ht="19.5" customHeight="1">
      <c r="A30" s="265">
        <v>13</v>
      </c>
      <c r="B30" s="247" t="s">
        <v>389</v>
      </c>
      <c r="C30" s="244" t="s">
        <v>390</v>
      </c>
      <c r="D30" s="233">
        <v>560000</v>
      </c>
      <c r="E30" s="233">
        <v>215000</v>
      </c>
      <c r="F30" s="233"/>
      <c r="G30" s="233"/>
      <c r="H30" s="233"/>
      <c r="I30" s="233"/>
      <c r="J30" s="233"/>
      <c r="K30" s="233"/>
      <c r="L30" s="233"/>
      <c r="M30" s="233">
        <v>1000000</v>
      </c>
      <c r="N30" s="233"/>
      <c r="O30" s="233"/>
      <c r="P30" s="233"/>
      <c r="Q30" s="233">
        <v>403622</v>
      </c>
      <c r="R30" s="233">
        <v>1400000</v>
      </c>
      <c r="S30" s="233"/>
      <c r="T30" s="232"/>
      <c r="U30" s="233">
        <v>33622</v>
      </c>
      <c r="V30" s="233"/>
      <c r="W30" s="233">
        <v>1500000</v>
      </c>
      <c r="X30" s="233"/>
      <c r="Y30" s="233"/>
      <c r="Z30" s="233"/>
      <c r="AA30" s="233">
        <v>449488</v>
      </c>
      <c r="AB30" s="233"/>
      <c r="AC30" s="233"/>
      <c r="AD30" s="233"/>
      <c r="AE30" s="233"/>
      <c r="AF30" s="233"/>
      <c r="AG30" s="233"/>
      <c r="AH30" s="233"/>
      <c r="AI30" s="233"/>
      <c r="AJ30" s="233"/>
      <c r="AK30" s="232">
        <f t="shared" si="1"/>
        <v>5561732</v>
      </c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</row>
    <row r="31" spans="1:57" ht="19.5" customHeight="1" hidden="1">
      <c r="A31" s="265" t="s">
        <v>862</v>
      </c>
      <c r="B31" s="247" t="s">
        <v>391</v>
      </c>
      <c r="C31" s="244" t="s">
        <v>392</v>
      </c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2"/>
      <c r="U31" s="233"/>
      <c r="V31" s="233"/>
      <c r="W31" s="233"/>
      <c r="X31" s="233"/>
      <c r="Y31" s="233"/>
      <c r="Z31" s="233"/>
      <c r="AA31" s="233"/>
      <c r="AB31" s="233"/>
      <c r="AC31" s="233"/>
      <c r="AD31" s="233"/>
      <c r="AE31" s="233"/>
      <c r="AF31" s="233"/>
      <c r="AG31" s="233"/>
      <c r="AH31" s="233"/>
      <c r="AI31" s="233"/>
      <c r="AJ31" s="233"/>
      <c r="AK31" s="232">
        <f t="shared" si="1"/>
        <v>0</v>
      </c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</row>
    <row r="32" spans="1:57" ht="19.5" customHeight="1">
      <c r="A32" s="265">
        <v>14</v>
      </c>
      <c r="B32" s="251" t="s">
        <v>393</v>
      </c>
      <c r="C32" s="249" t="s">
        <v>394</v>
      </c>
      <c r="D32" s="232">
        <f aca="true" t="shared" si="6" ref="D32:L32">SUM(D29:D31)</f>
        <v>560000</v>
      </c>
      <c r="E32" s="232">
        <f t="shared" si="6"/>
        <v>215000</v>
      </c>
      <c r="F32" s="232">
        <f t="shared" si="6"/>
        <v>0</v>
      </c>
      <c r="G32" s="232"/>
      <c r="H32" s="232"/>
      <c r="I32" s="232">
        <f t="shared" si="6"/>
        <v>0</v>
      </c>
      <c r="J32" s="232">
        <f t="shared" si="6"/>
        <v>0</v>
      </c>
      <c r="K32" s="232">
        <f t="shared" si="6"/>
        <v>0</v>
      </c>
      <c r="L32" s="232">
        <f t="shared" si="6"/>
        <v>0</v>
      </c>
      <c r="M32" s="232">
        <f aca="true" t="shared" si="7" ref="M32:T32">SUM(M29:M31)</f>
        <v>1000000</v>
      </c>
      <c r="N32" s="232"/>
      <c r="O32" s="232"/>
      <c r="P32" s="232">
        <f t="shared" si="7"/>
        <v>0</v>
      </c>
      <c r="Q32" s="232">
        <f t="shared" si="7"/>
        <v>403622</v>
      </c>
      <c r="R32" s="232">
        <f t="shared" si="7"/>
        <v>1400000</v>
      </c>
      <c r="S32" s="232">
        <f t="shared" si="7"/>
        <v>0</v>
      </c>
      <c r="T32" s="232">
        <f t="shared" si="7"/>
        <v>0</v>
      </c>
      <c r="U32" s="232">
        <f aca="true" t="shared" si="8" ref="U32:AB32">SUM(U29:U31)</f>
        <v>43622</v>
      </c>
      <c r="V32" s="232">
        <f t="shared" si="8"/>
        <v>0</v>
      </c>
      <c r="W32" s="232">
        <f t="shared" si="8"/>
        <v>1510000</v>
      </c>
      <c r="X32" s="232">
        <f t="shared" si="8"/>
        <v>0</v>
      </c>
      <c r="Y32" s="232">
        <f t="shared" si="8"/>
        <v>0</v>
      </c>
      <c r="Z32" s="232"/>
      <c r="AA32" s="232">
        <f t="shared" si="8"/>
        <v>464488</v>
      </c>
      <c r="AB32" s="232">
        <f t="shared" si="8"/>
        <v>0</v>
      </c>
      <c r="AC32" s="232">
        <f aca="true" t="shared" si="9" ref="AC32:AJ32">SUM(AC29:AC31)</f>
        <v>0</v>
      </c>
      <c r="AD32" s="232">
        <f t="shared" si="9"/>
        <v>0</v>
      </c>
      <c r="AE32" s="232">
        <f t="shared" si="9"/>
        <v>0</v>
      </c>
      <c r="AF32" s="232">
        <f t="shared" si="9"/>
        <v>0</v>
      </c>
      <c r="AG32" s="232">
        <f t="shared" si="9"/>
        <v>0</v>
      </c>
      <c r="AH32" s="232">
        <f t="shared" si="9"/>
        <v>0</v>
      </c>
      <c r="AI32" s="232">
        <f>SUM(AI29:AI31)</f>
        <v>0</v>
      </c>
      <c r="AJ32" s="232">
        <f t="shared" si="9"/>
        <v>0</v>
      </c>
      <c r="AK32" s="232">
        <f t="shared" si="1"/>
        <v>5596732</v>
      </c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</row>
    <row r="33" spans="1:57" ht="19.5" customHeight="1">
      <c r="A33" s="265">
        <v>15</v>
      </c>
      <c r="B33" s="247" t="s">
        <v>395</v>
      </c>
      <c r="C33" s="244" t="s">
        <v>396</v>
      </c>
      <c r="D33" s="233">
        <v>148000</v>
      </c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2"/>
      <c r="U33" s="233">
        <v>166000</v>
      </c>
      <c r="V33" s="233">
        <v>96000</v>
      </c>
      <c r="W33" s="233">
        <v>88000</v>
      </c>
      <c r="X33" s="233"/>
      <c r="Y33" s="233"/>
      <c r="Z33" s="233"/>
      <c r="AA33" s="233"/>
      <c r="AB33" s="233"/>
      <c r="AC33" s="233"/>
      <c r="AD33" s="233"/>
      <c r="AE33" s="233"/>
      <c r="AF33" s="233"/>
      <c r="AG33" s="233"/>
      <c r="AH33" s="233"/>
      <c r="AI33" s="233"/>
      <c r="AJ33" s="233"/>
      <c r="AK33" s="232">
        <f t="shared" si="1"/>
        <v>498000</v>
      </c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</row>
    <row r="34" spans="1:57" ht="19.5" customHeight="1">
      <c r="A34" s="265">
        <v>16</v>
      </c>
      <c r="B34" s="247" t="s">
        <v>397</v>
      </c>
      <c r="C34" s="244" t="s">
        <v>398</v>
      </c>
      <c r="D34" s="233">
        <v>12000</v>
      </c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2"/>
      <c r="U34" s="233">
        <v>40000</v>
      </c>
      <c r="V34" s="233">
        <v>50000</v>
      </c>
      <c r="W34" s="233">
        <v>100000</v>
      </c>
      <c r="X34" s="233"/>
      <c r="Y34" s="233"/>
      <c r="Z34" s="233"/>
      <c r="AA34" s="233"/>
      <c r="AB34" s="233"/>
      <c r="AC34" s="233"/>
      <c r="AD34" s="233"/>
      <c r="AE34" s="233"/>
      <c r="AF34" s="233"/>
      <c r="AG34" s="233"/>
      <c r="AH34" s="233"/>
      <c r="AI34" s="233"/>
      <c r="AJ34" s="233"/>
      <c r="AK34" s="232">
        <f t="shared" si="1"/>
        <v>202000</v>
      </c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</row>
    <row r="35" spans="1:57" ht="19.5" customHeight="1">
      <c r="A35" s="265">
        <v>17</v>
      </c>
      <c r="B35" s="251" t="s">
        <v>399</v>
      </c>
      <c r="C35" s="249" t="s">
        <v>400</v>
      </c>
      <c r="D35" s="232">
        <f aca="true" t="shared" si="10" ref="D35:L35">SUM(D33:D34)</f>
        <v>160000</v>
      </c>
      <c r="E35" s="232">
        <f t="shared" si="10"/>
        <v>0</v>
      </c>
      <c r="F35" s="232">
        <f t="shared" si="10"/>
        <v>0</v>
      </c>
      <c r="G35" s="232"/>
      <c r="H35" s="232"/>
      <c r="I35" s="232">
        <f t="shared" si="10"/>
        <v>0</v>
      </c>
      <c r="J35" s="232">
        <f t="shared" si="10"/>
        <v>0</v>
      </c>
      <c r="K35" s="232">
        <f t="shared" si="10"/>
        <v>0</v>
      </c>
      <c r="L35" s="232">
        <f t="shared" si="10"/>
        <v>0</v>
      </c>
      <c r="M35" s="232">
        <f aca="true" t="shared" si="11" ref="M35:T35">SUM(M33:M34)</f>
        <v>0</v>
      </c>
      <c r="N35" s="232"/>
      <c r="O35" s="232"/>
      <c r="P35" s="232">
        <f t="shared" si="11"/>
        <v>0</v>
      </c>
      <c r="Q35" s="232">
        <f t="shared" si="11"/>
        <v>0</v>
      </c>
      <c r="R35" s="232">
        <f t="shared" si="11"/>
        <v>0</v>
      </c>
      <c r="S35" s="232">
        <f t="shared" si="11"/>
        <v>0</v>
      </c>
      <c r="T35" s="232">
        <f t="shared" si="11"/>
        <v>0</v>
      </c>
      <c r="U35" s="232">
        <f aca="true" t="shared" si="12" ref="U35:AB35">SUM(U33:U34)</f>
        <v>206000</v>
      </c>
      <c r="V35" s="232">
        <f t="shared" si="12"/>
        <v>146000</v>
      </c>
      <c r="W35" s="232">
        <f t="shared" si="12"/>
        <v>188000</v>
      </c>
      <c r="X35" s="232">
        <f t="shared" si="12"/>
        <v>0</v>
      </c>
      <c r="Y35" s="232">
        <f t="shared" si="12"/>
        <v>0</v>
      </c>
      <c r="Z35" s="232"/>
      <c r="AA35" s="232">
        <f t="shared" si="12"/>
        <v>0</v>
      </c>
      <c r="AB35" s="232">
        <f t="shared" si="12"/>
        <v>0</v>
      </c>
      <c r="AC35" s="232">
        <f aca="true" t="shared" si="13" ref="AC35:AJ35">SUM(AC33:AC34)</f>
        <v>0</v>
      </c>
      <c r="AD35" s="232">
        <f t="shared" si="13"/>
        <v>0</v>
      </c>
      <c r="AE35" s="232">
        <f t="shared" si="13"/>
        <v>0</v>
      </c>
      <c r="AF35" s="232">
        <f t="shared" si="13"/>
        <v>0</v>
      </c>
      <c r="AG35" s="232">
        <f t="shared" si="13"/>
        <v>0</v>
      </c>
      <c r="AH35" s="232">
        <f t="shared" si="13"/>
        <v>0</v>
      </c>
      <c r="AI35" s="232"/>
      <c r="AJ35" s="232">
        <f t="shared" si="13"/>
        <v>0</v>
      </c>
      <c r="AK35" s="232">
        <f t="shared" si="1"/>
        <v>700000</v>
      </c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</row>
    <row r="36" spans="1:57" ht="19.5" customHeight="1">
      <c r="A36" s="265">
        <v>18</v>
      </c>
      <c r="B36" s="247" t="s">
        <v>401</v>
      </c>
      <c r="C36" s="244" t="s">
        <v>402</v>
      </c>
      <c r="D36" s="233"/>
      <c r="E36" s="233">
        <v>12000</v>
      </c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>
        <v>1660000</v>
      </c>
      <c r="Q36" s="233"/>
      <c r="R36" s="233">
        <v>70000</v>
      </c>
      <c r="S36" s="233"/>
      <c r="T36" s="232"/>
      <c r="U36" s="233"/>
      <c r="V36" s="233"/>
      <c r="W36" s="233">
        <v>890000</v>
      </c>
      <c r="X36" s="233"/>
      <c r="Y36" s="233"/>
      <c r="Z36" s="233"/>
      <c r="AA36" s="233"/>
      <c r="AB36" s="233"/>
      <c r="AC36" s="233"/>
      <c r="AD36" s="233"/>
      <c r="AE36" s="233"/>
      <c r="AF36" s="233"/>
      <c r="AG36" s="233"/>
      <c r="AH36" s="233"/>
      <c r="AI36" s="233"/>
      <c r="AJ36" s="233"/>
      <c r="AK36" s="232">
        <f t="shared" si="1"/>
        <v>2632000</v>
      </c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</row>
    <row r="37" spans="1:57" ht="15.75" customHeight="1">
      <c r="A37" s="265">
        <v>19</v>
      </c>
      <c r="B37" s="247" t="s">
        <v>403</v>
      </c>
      <c r="C37" s="244" t="s">
        <v>404</v>
      </c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2"/>
      <c r="U37" s="233"/>
      <c r="V37" s="233"/>
      <c r="W37" s="233">
        <v>365000</v>
      </c>
      <c r="X37" s="233"/>
      <c r="Y37" s="233"/>
      <c r="Z37" s="233"/>
      <c r="AA37" s="233">
        <v>25000000</v>
      </c>
      <c r="AB37" s="233"/>
      <c r="AC37" s="233"/>
      <c r="AD37" s="233"/>
      <c r="AE37" s="233"/>
      <c r="AF37" s="233">
        <v>5400000</v>
      </c>
      <c r="AG37" s="233"/>
      <c r="AH37" s="233"/>
      <c r="AI37" s="233">
        <v>125000</v>
      </c>
      <c r="AJ37" s="233"/>
      <c r="AK37" s="232">
        <f t="shared" si="1"/>
        <v>30890000</v>
      </c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</row>
    <row r="38" spans="1:57" ht="15.75" customHeight="1" hidden="1">
      <c r="A38" s="265" t="s">
        <v>863</v>
      </c>
      <c r="B38" s="247" t="s">
        <v>406</v>
      </c>
      <c r="C38" s="244" t="s">
        <v>407</v>
      </c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2"/>
      <c r="U38" s="233"/>
      <c r="V38" s="233"/>
      <c r="W38" s="233"/>
      <c r="X38" s="233"/>
      <c r="Y38" s="233"/>
      <c r="Z38" s="233"/>
      <c r="AA38" s="233"/>
      <c r="AB38" s="233"/>
      <c r="AC38" s="233"/>
      <c r="AD38" s="233"/>
      <c r="AE38" s="233"/>
      <c r="AF38" s="233"/>
      <c r="AG38" s="233"/>
      <c r="AH38" s="233"/>
      <c r="AI38" s="233"/>
      <c r="AJ38" s="233"/>
      <c r="AK38" s="232">
        <f t="shared" si="1"/>
        <v>0</v>
      </c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</row>
    <row r="39" spans="1:57" ht="15.75" customHeight="1">
      <c r="A39" s="265">
        <v>20</v>
      </c>
      <c r="B39" s="247" t="s">
        <v>842</v>
      </c>
      <c r="C39" s="244" t="s">
        <v>407</v>
      </c>
      <c r="D39" s="233">
        <v>0</v>
      </c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2"/>
      <c r="U39" s="233"/>
      <c r="V39" s="233"/>
      <c r="W39" s="233">
        <v>210000</v>
      </c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33"/>
      <c r="AJ39" s="233"/>
      <c r="AK39" s="232">
        <f t="shared" si="1"/>
        <v>210000</v>
      </c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</row>
    <row r="40" spans="1:57" ht="15.75" customHeight="1">
      <c r="A40" s="265">
        <v>21</v>
      </c>
      <c r="B40" s="247" t="s">
        <v>408</v>
      </c>
      <c r="C40" s="244" t="s">
        <v>409</v>
      </c>
      <c r="D40" s="233">
        <v>100000</v>
      </c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Q40" s="233">
        <v>100000</v>
      </c>
      <c r="R40" s="233">
        <v>350000</v>
      </c>
      <c r="S40" s="233"/>
      <c r="T40" s="232"/>
      <c r="U40" s="233">
        <v>35000</v>
      </c>
      <c r="V40" s="233"/>
      <c r="W40" s="233">
        <v>83000</v>
      </c>
      <c r="X40" s="233"/>
      <c r="Y40" s="233"/>
      <c r="Z40" s="233"/>
      <c r="AA40" s="233">
        <v>500000</v>
      </c>
      <c r="AB40" s="233"/>
      <c r="AC40" s="233"/>
      <c r="AD40" s="233"/>
      <c r="AE40" s="233"/>
      <c r="AF40" s="233"/>
      <c r="AG40" s="233"/>
      <c r="AH40" s="233"/>
      <c r="AI40" s="233"/>
      <c r="AJ40" s="233"/>
      <c r="AK40" s="232">
        <f t="shared" si="1"/>
        <v>1168000</v>
      </c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</row>
    <row r="41" spans="1:57" ht="19.5" customHeight="1" hidden="1">
      <c r="A41" s="265" t="s">
        <v>405</v>
      </c>
      <c r="B41" s="247" t="s">
        <v>410</v>
      </c>
      <c r="C41" s="244" t="s">
        <v>411</v>
      </c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2"/>
      <c r="U41" s="233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3"/>
      <c r="AK41" s="232">
        <f t="shared" si="1"/>
        <v>0</v>
      </c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</row>
    <row r="42" spans="1:57" ht="19.5" customHeight="1">
      <c r="A42" s="265">
        <v>22</v>
      </c>
      <c r="B42" s="247" t="s">
        <v>410</v>
      </c>
      <c r="C42" s="244" t="s">
        <v>411</v>
      </c>
      <c r="D42" s="233">
        <v>2300000</v>
      </c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2"/>
      <c r="U42" s="233"/>
      <c r="V42" s="233"/>
      <c r="W42" s="233">
        <v>200000</v>
      </c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3"/>
      <c r="AK42" s="232">
        <f t="shared" si="1"/>
        <v>2500000</v>
      </c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</row>
    <row r="43" spans="1:57" ht="19.5" customHeight="1">
      <c r="A43" s="265">
        <v>23</v>
      </c>
      <c r="B43" s="250" t="s">
        <v>412</v>
      </c>
      <c r="C43" s="244" t="s">
        <v>413</v>
      </c>
      <c r="D43" s="233">
        <v>240000</v>
      </c>
      <c r="E43" s="233"/>
      <c r="F43" s="233"/>
      <c r="G43" s="233"/>
      <c r="H43" s="233"/>
      <c r="I43" s="233"/>
      <c r="J43" s="233"/>
      <c r="K43" s="233"/>
      <c r="L43" s="233"/>
      <c r="M43" s="233"/>
      <c r="N43" s="233">
        <v>6053000</v>
      </c>
      <c r="O43" s="233">
        <v>12948881</v>
      </c>
      <c r="P43" s="233"/>
      <c r="Q43" s="233"/>
      <c r="R43" s="233"/>
      <c r="S43" s="233"/>
      <c r="T43" s="232"/>
      <c r="U43" s="233"/>
      <c r="V43" s="233"/>
      <c r="W43" s="233">
        <v>4989000</v>
      </c>
      <c r="X43" s="233"/>
      <c r="Y43" s="233"/>
      <c r="Z43" s="233"/>
      <c r="AA43" s="233">
        <v>5100</v>
      </c>
      <c r="AB43" s="233"/>
      <c r="AC43" s="233"/>
      <c r="AD43" s="233"/>
      <c r="AE43" s="233"/>
      <c r="AF43" s="233"/>
      <c r="AG43" s="233"/>
      <c r="AH43" s="233"/>
      <c r="AI43" s="233">
        <v>300000</v>
      </c>
      <c r="AJ43" s="233"/>
      <c r="AK43" s="232">
        <f t="shared" si="1"/>
        <v>24535981</v>
      </c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</row>
    <row r="44" spans="1:57" ht="19.5" customHeight="1">
      <c r="A44" s="265">
        <v>24</v>
      </c>
      <c r="B44" s="247" t="s">
        <v>414</v>
      </c>
      <c r="C44" s="244" t="s">
        <v>415</v>
      </c>
      <c r="D44" s="233">
        <v>1700000</v>
      </c>
      <c r="E44" s="233">
        <v>3937000</v>
      </c>
      <c r="F44" s="233"/>
      <c r="G44" s="233"/>
      <c r="H44" s="233"/>
      <c r="I44" s="233"/>
      <c r="J44" s="233"/>
      <c r="K44" s="233"/>
      <c r="L44" s="233">
        <v>2153000</v>
      </c>
      <c r="M44" s="233">
        <v>3000000</v>
      </c>
      <c r="N44" s="233"/>
      <c r="O44" s="233">
        <v>227213</v>
      </c>
      <c r="P44" s="233"/>
      <c r="Q44" s="233">
        <v>247000</v>
      </c>
      <c r="R44" s="233">
        <v>998000</v>
      </c>
      <c r="S44" s="233">
        <v>556800</v>
      </c>
      <c r="T44" s="233"/>
      <c r="U44" s="233">
        <v>15000</v>
      </c>
      <c r="V44" s="233"/>
      <c r="W44" s="233">
        <v>540000</v>
      </c>
      <c r="X44" s="233"/>
      <c r="Y44" s="233"/>
      <c r="Z44" s="233"/>
      <c r="AA44" s="233">
        <v>85000</v>
      </c>
      <c r="AB44" s="233"/>
      <c r="AC44" s="233"/>
      <c r="AD44" s="233"/>
      <c r="AE44" s="233"/>
      <c r="AF44" s="233"/>
      <c r="AG44" s="233">
        <v>1700</v>
      </c>
      <c r="AH44" s="233"/>
      <c r="AI44" s="233">
        <v>104047</v>
      </c>
      <c r="AJ44" s="233"/>
      <c r="AK44" s="232">
        <f t="shared" si="1"/>
        <v>13564760</v>
      </c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</row>
    <row r="45" spans="1:57" ht="19.5" customHeight="1">
      <c r="A45" s="265">
        <v>25</v>
      </c>
      <c r="B45" s="251" t="s">
        <v>416</v>
      </c>
      <c r="C45" s="249" t="s">
        <v>417</v>
      </c>
      <c r="D45" s="232">
        <f aca="true" t="shared" si="14" ref="D45:L45">SUM(D36:D44)</f>
        <v>4340000</v>
      </c>
      <c r="E45" s="232">
        <f>SUM(E36:E44)</f>
        <v>3949000</v>
      </c>
      <c r="F45" s="232">
        <f t="shared" si="14"/>
        <v>0</v>
      </c>
      <c r="G45" s="232"/>
      <c r="H45" s="232"/>
      <c r="I45" s="232">
        <f t="shared" si="14"/>
        <v>0</v>
      </c>
      <c r="J45" s="232">
        <f t="shared" si="14"/>
        <v>0</v>
      </c>
      <c r="K45" s="232">
        <f t="shared" si="14"/>
        <v>0</v>
      </c>
      <c r="L45" s="232">
        <f t="shared" si="14"/>
        <v>2153000</v>
      </c>
      <c r="M45" s="232">
        <f aca="true" t="shared" si="15" ref="M45:T45">SUM(M36:M44)</f>
        <v>3000000</v>
      </c>
      <c r="N45" s="232">
        <f t="shared" si="15"/>
        <v>6053000</v>
      </c>
      <c r="O45" s="232">
        <f t="shared" si="15"/>
        <v>13176094</v>
      </c>
      <c r="P45" s="232">
        <f t="shared" si="15"/>
        <v>1660000</v>
      </c>
      <c r="Q45" s="232">
        <f t="shared" si="15"/>
        <v>347000</v>
      </c>
      <c r="R45" s="232">
        <f t="shared" si="15"/>
        <v>1418000</v>
      </c>
      <c r="S45" s="232">
        <f t="shared" si="15"/>
        <v>556800</v>
      </c>
      <c r="T45" s="232">
        <f t="shared" si="15"/>
        <v>0</v>
      </c>
      <c r="U45" s="232">
        <f aca="true" t="shared" si="16" ref="U45:AB45">SUM(U36:U44)</f>
        <v>50000</v>
      </c>
      <c r="V45" s="232">
        <f t="shared" si="16"/>
        <v>0</v>
      </c>
      <c r="W45" s="232">
        <f>SUM(W36:W44)</f>
        <v>7277000</v>
      </c>
      <c r="X45" s="232">
        <f t="shared" si="16"/>
        <v>0</v>
      </c>
      <c r="Y45" s="232">
        <f t="shared" si="16"/>
        <v>0</v>
      </c>
      <c r="Z45" s="232"/>
      <c r="AA45" s="232">
        <f>SUM(AA36:AA44)</f>
        <v>25590100</v>
      </c>
      <c r="AB45" s="232">
        <f t="shared" si="16"/>
        <v>0</v>
      </c>
      <c r="AC45" s="232">
        <f aca="true" t="shared" si="17" ref="AC45:AJ45">SUM(AC36:AC44)</f>
        <v>0</v>
      </c>
      <c r="AD45" s="232">
        <f t="shared" si="17"/>
        <v>0</v>
      </c>
      <c r="AE45" s="232">
        <f t="shared" si="17"/>
        <v>0</v>
      </c>
      <c r="AF45" s="232">
        <f t="shared" si="17"/>
        <v>5400000</v>
      </c>
      <c r="AG45" s="232">
        <f t="shared" si="17"/>
        <v>1700</v>
      </c>
      <c r="AH45" s="232">
        <f t="shared" si="17"/>
        <v>0</v>
      </c>
      <c r="AI45" s="232">
        <f>SUM(AI36:AI44)</f>
        <v>529047</v>
      </c>
      <c r="AJ45" s="232">
        <f t="shared" si="17"/>
        <v>0</v>
      </c>
      <c r="AK45" s="232">
        <f t="shared" si="1"/>
        <v>75500741</v>
      </c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</row>
    <row r="46" spans="1:57" ht="19.5" customHeight="1">
      <c r="A46" s="265">
        <v>26</v>
      </c>
      <c r="B46" s="247" t="s">
        <v>418</v>
      </c>
      <c r="C46" s="244" t="s">
        <v>419</v>
      </c>
      <c r="D46" s="233">
        <v>0</v>
      </c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Q46" s="233"/>
      <c r="R46" s="233"/>
      <c r="S46" s="233"/>
      <c r="T46" s="232"/>
      <c r="U46" s="233">
        <v>10000</v>
      </c>
      <c r="V46" s="233"/>
      <c r="W46" s="233">
        <v>46000</v>
      </c>
      <c r="X46" s="233"/>
      <c r="Y46" s="233"/>
      <c r="Z46" s="233"/>
      <c r="AA46" s="233"/>
      <c r="AB46" s="233"/>
      <c r="AC46" s="233"/>
      <c r="AD46" s="233"/>
      <c r="AE46" s="233"/>
      <c r="AF46" s="233"/>
      <c r="AG46" s="233"/>
      <c r="AH46" s="233"/>
      <c r="AI46" s="233">
        <v>0</v>
      </c>
      <c r="AJ46" s="233"/>
      <c r="AK46" s="232">
        <f t="shared" si="1"/>
        <v>56000</v>
      </c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</row>
    <row r="47" spans="1:57" ht="19.5" customHeight="1">
      <c r="A47" s="265">
        <v>27</v>
      </c>
      <c r="B47" s="247" t="s">
        <v>420</v>
      </c>
      <c r="C47" s="244" t="s">
        <v>421</v>
      </c>
      <c r="D47" s="233">
        <v>180000</v>
      </c>
      <c r="E47" s="233"/>
      <c r="F47" s="233"/>
      <c r="G47" s="233"/>
      <c r="H47" s="233"/>
      <c r="I47" s="233"/>
      <c r="J47" s="233"/>
      <c r="K47" s="233"/>
      <c r="L47" s="233"/>
      <c r="M47" s="233"/>
      <c r="N47" s="233">
        <v>12300000</v>
      </c>
      <c r="O47" s="233"/>
      <c r="P47" s="233"/>
      <c r="Q47" s="233"/>
      <c r="R47" s="233"/>
      <c r="S47" s="233"/>
      <c r="T47" s="232"/>
      <c r="U47" s="233"/>
      <c r="V47" s="233"/>
      <c r="W47" s="233">
        <v>700000</v>
      </c>
      <c r="X47" s="233"/>
      <c r="Y47" s="233"/>
      <c r="Z47" s="233"/>
      <c r="AA47" s="233"/>
      <c r="AB47" s="233"/>
      <c r="AC47" s="233"/>
      <c r="AD47" s="233"/>
      <c r="AE47" s="233"/>
      <c r="AF47" s="233"/>
      <c r="AG47" s="233"/>
      <c r="AH47" s="233"/>
      <c r="AI47" s="233"/>
      <c r="AJ47" s="233"/>
      <c r="AK47" s="232">
        <f t="shared" si="1"/>
        <v>13180000</v>
      </c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</row>
    <row r="48" spans="1:57" ht="19.5" customHeight="1">
      <c r="A48" s="265">
        <v>28</v>
      </c>
      <c r="B48" s="251" t="s">
        <v>422</v>
      </c>
      <c r="C48" s="249" t="s">
        <v>423</v>
      </c>
      <c r="D48" s="232">
        <f aca="true" t="shared" si="18" ref="D48:L48">SUM(D46:D47)</f>
        <v>180000</v>
      </c>
      <c r="E48" s="232">
        <f t="shared" si="18"/>
        <v>0</v>
      </c>
      <c r="F48" s="232">
        <f t="shared" si="18"/>
        <v>0</v>
      </c>
      <c r="G48" s="232"/>
      <c r="H48" s="232"/>
      <c r="I48" s="232">
        <f t="shared" si="18"/>
        <v>0</v>
      </c>
      <c r="J48" s="232">
        <f t="shared" si="18"/>
        <v>0</v>
      </c>
      <c r="K48" s="232">
        <f t="shared" si="18"/>
        <v>0</v>
      </c>
      <c r="L48" s="232">
        <f t="shared" si="18"/>
        <v>0</v>
      </c>
      <c r="M48" s="232">
        <f aca="true" t="shared" si="19" ref="M48:T48">SUM(M46:M47)</f>
        <v>0</v>
      </c>
      <c r="N48" s="232">
        <f>SUM(N46:N47)</f>
        <v>12300000</v>
      </c>
      <c r="O48" s="232"/>
      <c r="P48" s="232">
        <f t="shared" si="19"/>
        <v>0</v>
      </c>
      <c r="Q48" s="232">
        <f t="shared" si="19"/>
        <v>0</v>
      </c>
      <c r="R48" s="232">
        <f t="shared" si="19"/>
        <v>0</v>
      </c>
      <c r="S48" s="232">
        <f t="shared" si="19"/>
        <v>0</v>
      </c>
      <c r="T48" s="232">
        <f t="shared" si="19"/>
        <v>0</v>
      </c>
      <c r="U48" s="232">
        <f aca="true" t="shared" si="20" ref="U48:AB48">SUM(U46:U47)</f>
        <v>10000</v>
      </c>
      <c r="V48" s="232">
        <f t="shared" si="20"/>
        <v>0</v>
      </c>
      <c r="W48" s="232">
        <f t="shared" si="20"/>
        <v>746000</v>
      </c>
      <c r="X48" s="232">
        <f t="shared" si="20"/>
        <v>0</v>
      </c>
      <c r="Y48" s="232">
        <f t="shared" si="20"/>
        <v>0</v>
      </c>
      <c r="Z48" s="232"/>
      <c r="AA48" s="232">
        <f t="shared" si="20"/>
        <v>0</v>
      </c>
      <c r="AB48" s="232">
        <f t="shared" si="20"/>
        <v>0</v>
      </c>
      <c r="AC48" s="232">
        <f aca="true" t="shared" si="21" ref="AC48:AJ48">SUM(AC46:AC47)</f>
        <v>0</v>
      </c>
      <c r="AD48" s="232">
        <f t="shared" si="21"/>
        <v>0</v>
      </c>
      <c r="AE48" s="232">
        <f t="shared" si="21"/>
        <v>0</v>
      </c>
      <c r="AF48" s="232">
        <f t="shared" si="21"/>
        <v>0</v>
      </c>
      <c r="AG48" s="232">
        <f t="shared" si="21"/>
        <v>0</v>
      </c>
      <c r="AH48" s="232">
        <f t="shared" si="21"/>
        <v>0</v>
      </c>
      <c r="AI48" s="232">
        <f>SUM(AI46:AI47)</f>
        <v>0</v>
      </c>
      <c r="AJ48" s="232">
        <f t="shared" si="21"/>
        <v>0</v>
      </c>
      <c r="AK48" s="232">
        <f t="shared" si="1"/>
        <v>13236000</v>
      </c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</row>
    <row r="49" spans="1:57" ht="19.5" customHeight="1">
      <c r="A49" s="265">
        <v>29</v>
      </c>
      <c r="B49" s="247" t="s">
        <v>424</v>
      </c>
      <c r="C49" s="244" t="s">
        <v>425</v>
      </c>
      <c r="D49" s="233">
        <v>912600</v>
      </c>
      <c r="E49" s="233">
        <v>1124280</v>
      </c>
      <c r="F49" s="233"/>
      <c r="G49" s="233"/>
      <c r="H49" s="233"/>
      <c r="I49" s="233"/>
      <c r="J49" s="233"/>
      <c r="K49" s="233"/>
      <c r="L49" s="233">
        <v>581310</v>
      </c>
      <c r="M49" s="233">
        <v>864000</v>
      </c>
      <c r="N49" s="233">
        <v>4955310</v>
      </c>
      <c r="O49" s="233">
        <v>3496198</v>
      </c>
      <c r="P49" s="233">
        <v>448200</v>
      </c>
      <c r="Q49" s="233">
        <v>202668</v>
      </c>
      <c r="R49" s="233">
        <v>760860</v>
      </c>
      <c r="S49" s="233"/>
      <c r="T49" s="232"/>
      <c r="U49" s="233">
        <v>80898</v>
      </c>
      <c r="V49" s="233">
        <v>39420</v>
      </c>
      <c r="W49" s="233">
        <v>2561490</v>
      </c>
      <c r="X49" s="233"/>
      <c r="Y49" s="233"/>
      <c r="Z49" s="233"/>
      <c r="AA49" s="233">
        <v>6913239</v>
      </c>
      <c r="AB49" s="233"/>
      <c r="AC49" s="233"/>
      <c r="AD49" s="233"/>
      <c r="AE49" s="233"/>
      <c r="AF49" s="233">
        <v>1458000</v>
      </c>
      <c r="AG49" s="233"/>
      <c r="AH49" s="233"/>
      <c r="AI49" s="233">
        <v>142843</v>
      </c>
      <c r="AJ49" s="233"/>
      <c r="AK49" s="232">
        <f t="shared" si="1"/>
        <v>24541316</v>
      </c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</row>
    <row r="50" spans="1:57" ht="19.5" customHeight="1" hidden="1">
      <c r="A50" s="265" t="s">
        <v>864</v>
      </c>
      <c r="B50" s="247" t="s">
        <v>426</v>
      </c>
      <c r="C50" s="244" t="s">
        <v>427</v>
      </c>
      <c r="D50" s="233"/>
      <c r="E50" s="233"/>
      <c r="F50" s="233"/>
      <c r="G50" s="233"/>
      <c r="H50" s="233"/>
      <c r="I50" s="233"/>
      <c r="J50" s="233"/>
      <c r="K50" s="233"/>
      <c r="L50" s="233"/>
      <c r="M50" s="233"/>
      <c r="N50" s="233"/>
      <c r="O50" s="233"/>
      <c r="P50" s="233"/>
      <c r="Q50" s="233"/>
      <c r="R50" s="233"/>
      <c r="S50" s="233"/>
      <c r="T50" s="232"/>
      <c r="U50" s="233"/>
      <c r="V50" s="233"/>
      <c r="W50" s="233"/>
      <c r="X50" s="233"/>
      <c r="Y50" s="233"/>
      <c r="Z50" s="233"/>
      <c r="AA50" s="233"/>
      <c r="AB50" s="233"/>
      <c r="AC50" s="233"/>
      <c r="AD50" s="233"/>
      <c r="AE50" s="233"/>
      <c r="AF50" s="233"/>
      <c r="AG50" s="233"/>
      <c r="AH50" s="233"/>
      <c r="AI50" s="233"/>
      <c r="AJ50" s="233"/>
      <c r="AK50" s="232">
        <f t="shared" si="1"/>
        <v>0</v>
      </c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</row>
    <row r="51" spans="1:57" ht="19.5" customHeight="1" hidden="1">
      <c r="A51" s="265" t="s">
        <v>1101</v>
      </c>
      <c r="B51" s="247" t="s">
        <v>428</v>
      </c>
      <c r="C51" s="244" t="s">
        <v>429</v>
      </c>
      <c r="D51" s="233"/>
      <c r="E51" s="233"/>
      <c r="F51" s="233"/>
      <c r="G51" s="233"/>
      <c r="H51" s="233"/>
      <c r="I51" s="233"/>
      <c r="J51" s="233"/>
      <c r="K51" s="233"/>
      <c r="L51" s="233"/>
      <c r="M51" s="233"/>
      <c r="N51" s="233"/>
      <c r="O51" s="233"/>
      <c r="P51" s="233"/>
      <c r="Q51" s="233"/>
      <c r="R51" s="233"/>
      <c r="S51" s="233"/>
      <c r="T51" s="232"/>
      <c r="U51" s="233"/>
      <c r="V51" s="233"/>
      <c r="W51" s="233"/>
      <c r="X51" s="233"/>
      <c r="Y51" s="233"/>
      <c r="Z51" s="233"/>
      <c r="AA51" s="233"/>
      <c r="AB51" s="233"/>
      <c r="AC51" s="233"/>
      <c r="AD51" s="233"/>
      <c r="AE51" s="233"/>
      <c r="AF51" s="233"/>
      <c r="AG51" s="233"/>
      <c r="AH51" s="233"/>
      <c r="AI51" s="233"/>
      <c r="AJ51" s="233"/>
      <c r="AK51" s="232">
        <f t="shared" si="1"/>
        <v>0</v>
      </c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</row>
    <row r="52" spans="1:57" ht="19.5" customHeight="1" hidden="1">
      <c r="A52" s="265" t="s">
        <v>865</v>
      </c>
      <c r="B52" s="247" t="s">
        <v>430</v>
      </c>
      <c r="C52" s="244" t="s">
        <v>431</v>
      </c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33"/>
      <c r="R52" s="233"/>
      <c r="S52" s="233"/>
      <c r="T52" s="232"/>
      <c r="U52" s="233"/>
      <c r="V52" s="233"/>
      <c r="W52" s="233"/>
      <c r="X52" s="233"/>
      <c r="Y52" s="233"/>
      <c r="Z52" s="233"/>
      <c r="AA52" s="233"/>
      <c r="AB52" s="233"/>
      <c r="AC52" s="233"/>
      <c r="AD52" s="233"/>
      <c r="AE52" s="233"/>
      <c r="AF52" s="233"/>
      <c r="AG52" s="233"/>
      <c r="AH52" s="233"/>
      <c r="AI52" s="233"/>
      <c r="AJ52" s="233"/>
      <c r="AK52" s="232">
        <f t="shared" si="1"/>
        <v>0</v>
      </c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</row>
    <row r="53" spans="1:57" ht="19.5" customHeight="1" hidden="1">
      <c r="A53" s="265" t="s">
        <v>1102</v>
      </c>
      <c r="B53" s="247" t="s">
        <v>432</v>
      </c>
      <c r="C53" s="244" t="s">
        <v>433</v>
      </c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3"/>
      <c r="O53" s="233"/>
      <c r="P53" s="233"/>
      <c r="Q53" s="233"/>
      <c r="R53" s="233"/>
      <c r="S53" s="233"/>
      <c r="T53" s="232"/>
      <c r="U53" s="233"/>
      <c r="V53" s="233"/>
      <c r="W53" s="233"/>
      <c r="X53" s="233"/>
      <c r="Y53" s="233"/>
      <c r="Z53" s="233"/>
      <c r="AA53" s="233"/>
      <c r="AB53" s="233"/>
      <c r="AC53" s="233"/>
      <c r="AD53" s="233"/>
      <c r="AE53" s="233"/>
      <c r="AF53" s="233"/>
      <c r="AG53" s="233"/>
      <c r="AH53" s="233"/>
      <c r="AI53" s="233"/>
      <c r="AJ53" s="233"/>
      <c r="AK53" s="232">
        <f t="shared" si="1"/>
        <v>0</v>
      </c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</row>
    <row r="54" spans="1:57" ht="24.75" customHeight="1">
      <c r="A54" s="265">
        <v>30</v>
      </c>
      <c r="B54" s="247" t="s">
        <v>818</v>
      </c>
      <c r="C54" s="244" t="s">
        <v>433</v>
      </c>
      <c r="D54" s="233">
        <v>500000</v>
      </c>
      <c r="E54" s="233"/>
      <c r="F54" s="233"/>
      <c r="G54" s="233"/>
      <c r="H54" s="233"/>
      <c r="I54" s="233"/>
      <c r="J54" s="233"/>
      <c r="K54" s="233"/>
      <c r="L54" s="233"/>
      <c r="M54" s="276"/>
      <c r="N54" s="276"/>
      <c r="O54" s="276"/>
      <c r="P54" s="276"/>
      <c r="Q54" s="233"/>
      <c r="R54" s="276">
        <v>50000</v>
      </c>
      <c r="S54" s="276"/>
      <c r="T54" s="276"/>
      <c r="U54" s="276">
        <v>4000</v>
      </c>
      <c r="V54" s="233"/>
      <c r="W54" s="233">
        <v>50000</v>
      </c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233"/>
      <c r="AK54" s="232">
        <f t="shared" si="1"/>
        <v>604000</v>
      </c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</row>
    <row r="55" spans="1:57" ht="24.75" customHeight="1">
      <c r="A55" s="265">
        <v>31</v>
      </c>
      <c r="B55" s="247" t="s">
        <v>1207</v>
      </c>
      <c r="C55" s="244"/>
      <c r="D55" s="233">
        <v>100000</v>
      </c>
      <c r="E55" s="233"/>
      <c r="F55" s="233"/>
      <c r="G55" s="233"/>
      <c r="H55" s="233"/>
      <c r="I55" s="233"/>
      <c r="J55" s="233"/>
      <c r="K55" s="233"/>
      <c r="L55" s="233"/>
      <c r="M55" s="276"/>
      <c r="N55" s="276"/>
      <c r="O55" s="276"/>
      <c r="P55" s="276"/>
      <c r="Q55" s="233"/>
      <c r="R55" s="276"/>
      <c r="S55" s="276"/>
      <c r="T55" s="276"/>
      <c r="U55" s="276"/>
      <c r="V55" s="233"/>
      <c r="W55" s="233"/>
      <c r="X55" s="233"/>
      <c r="Y55" s="233"/>
      <c r="Z55" s="233"/>
      <c r="AA55" s="233"/>
      <c r="AB55" s="233"/>
      <c r="AC55" s="233"/>
      <c r="AD55" s="233"/>
      <c r="AE55" s="233"/>
      <c r="AF55" s="233"/>
      <c r="AG55" s="233"/>
      <c r="AH55" s="233"/>
      <c r="AI55" s="233"/>
      <c r="AJ55" s="233"/>
      <c r="AK55" s="232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</row>
    <row r="56" spans="1:57" ht="19.5" customHeight="1">
      <c r="A56" s="265">
        <v>32</v>
      </c>
      <c r="B56" s="251" t="s">
        <v>434</v>
      </c>
      <c r="C56" s="249" t="s">
        <v>435</v>
      </c>
      <c r="D56" s="232">
        <f>SUM(D49:D55)</f>
        <v>1512600</v>
      </c>
      <c r="E56" s="232">
        <f aca="true" t="shared" si="22" ref="E56:L56">SUM(E49:E53)</f>
        <v>1124280</v>
      </c>
      <c r="F56" s="232">
        <f>SUM(F49:F54)</f>
        <v>0</v>
      </c>
      <c r="G56" s="232"/>
      <c r="H56" s="232"/>
      <c r="I56" s="232">
        <f t="shared" si="22"/>
        <v>0</v>
      </c>
      <c r="J56" s="232">
        <f t="shared" si="22"/>
        <v>0</v>
      </c>
      <c r="K56" s="232">
        <f t="shared" si="22"/>
        <v>0</v>
      </c>
      <c r="L56" s="232">
        <f t="shared" si="22"/>
        <v>581310</v>
      </c>
      <c r="M56" s="232">
        <f aca="true" t="shared" si="23" ref="M56:T56">SUM(M49:M53)</f>
        <v>864000</v>
      </c>
      <c r="N56" s="232">
        <f t="shared" si="23"/>
        <v>4955310</v>
      </c>
      <c r="O56" s="232">
        <f t="shared" si="23"/>
        <v>3496198</v>
      </c>
      <c r="P56" s="232">
        <f t="shared" si="23"/>
        <v>448200</v>
      </c>
      <c r="Q56" s="232">
        <f t="shared" si="23"/>
        <v>202668</v>
      </c>
      <c r="R56" s="232">
        <f>SUM(R49:R54)</f>
        <v>810860</v>
      </c>
      <c r="S56" s="232">
        <f t="shared" si="23"/>
        <v>0</v>
      </c>
      <c r="T56" s="232">
        <f t="shared" si="23"/>
        <v>0</v>
      </c>
      <c r="U56" s="232">
        <f>SUM(U49:U54)</f>
        <v>84898</v>
      </c>
      <c r="V56" s="232">
        <f aca="true" t="shared" si="24" ref="V56:AB56">SUM(V49:V53)</f>
        <v>39420</v>
      </c>
      <c r="W56" s="232">
        <f>SUM(W49:W54)</f>
        <v>2611490</v>
      </c>
      <c r="X56" s="232">
        <f t="shared" si="24"/>
        <v>0</v>
      </c>
      <c r="Y56" s="232">
        <f t="shared" si="24"/>
        <v>0</v>
      </c>
      <c r="Z56" s="232"/>
      <c r="AA56" s="232">
        <f t="shared" si="24"/>
        <v>6913239</v>
      </c>
      <c r="AB56" s="232">
        <f t="shared" si="24"/>
        <v>0</v>
      </c>
      <c r="AC56" s="232">
        <f aca="true" t="shared" si="25" ref="AC56:AJ56">SUM(AC49:AC53)</f>
        <v>0</v>
      </c>
      <c r="AD56" s="232">
        <f t="shared" si="25"/>
        <v>0</v>
      </c>
      <c r="AE56" s="232">
        <f t="shared" si="25"/>
        <v>0</v>
      </c>
      <c r="AF56" s="232">
        <f t="shared" si="25"/>
        <v>1458000</v>
      </c>
      <c r="AG56" s="232">
        <f>SUM(AG49:AG54)</f>
        <v>0</v>
      </c>
      <c r="AH56" s="232">
        <f t="shared" si="25"/>
        <v>0</v>
      </c>
      <c r="AI56" s="232">
        <f>SUM(AI49:AI54)</f>
        <v>142843</v>
      </c>
      <c r="AJ56" s="232">
        <f t="shared" si="25"/>
        <v>0</v>
      </c>
      <c r="AK56" s="232">
        <f t="shared" si="1"/>
        <v>25245316</v>
      </c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</row>
    <row r="57" spans="1:57" ht="19.5" customHeight="1">
      <c r="A57" s="265">
        <v>33</v>
      </c>
      <c r="B57" s="251" t="s">
        <v>436</v>
      </c>
      <c r="C57" s="249" t="s">
        <v>290</v>
      </c>
      <c r="D57" s="232">
        <f>SUM(D32+D35+D45+D48+D56)</f>
        <v>6752600</v>
      </c>
      <c r="E57" s="232">
        <f>SUM(E32+E35+E45+E48+E56)</f>
        <v>5288280</v>
      </c>
      <c r="F57" s="232">
        <f>SUM(F32+F35+F45+F48+F56)</f>
        <v>0</v>
      </c>
      <c r="G57" s="232"/>
      <c r="H57" s="232"/>
      <c r="I57" s="232">
        <f aca="true" t="shared" si="26" ref="I57:O57">SUM(I32+I35+I45+I48+I56)</f>
        <v>0</v>
      </c>
      <c r="J57" s="232">
        <f t="shared" si="26"/>
        <v>0</v>
      </c>
      <c r="K57" s="232">
        <f t="shared" si="26"/>
        <v>0</v>
      </c>
      <c r="L57" s="232">
        <f t="shared" si="26"/>
        <v>2734310</v>
      </c>
      <c r="M57" s="232">
        <f t="shared" si="26"/>
        <v>4864000</v>
      </c>
      <c r="N57" s="232">
        <f t="shared" si="26"/>
        <v>23308310</v>
      </c>
      <c r="O57" s="232">
        <f t="shared" si="26"/>
        <v>16672292</v>
      </c>
      <c r="P57" s="232">
        <f aca="true" t="shared" si="27" ref="P57:V57">SUM(P32+P35+P45+P48+P56)</f>
        <v>2108200</v>
      </c>
      <c r="Q57" s="232">
        <f t="shared" si="27"/>
        <v>953290</v>
      </c>
      <c r="R57" s="232">
        <f t="shared" si="27"/>
        <v>3628860</v>
      </c>
      <c r="S57" s="232">
        <f t="shared" si="27"/>
        <v>556800</v>
      </c>
      <c r="T57" s="232">
        <f t="shared" si="27"/>
        <v>0</v>
      </c>
      <c r="U57" s="232">
        <f t="shared" si="27"/>
        <v>394520</v>
      </c>
      <c r="V57" s="232">
        <f t="shared" si="27"/>
        <v>185420</v>
      </c>
      <c r="W57" s="232">
        <f>W56+W48+W45+W32+W35</f>
        <v>12332490</v>
      </c>
      <c r="X57" s="232">
        <f>SUM(X32+X35+X45+X48+X56)</f>
        <v>0</v>
      </c>
      <c r="Y57" s="232">
        <f>SUM(Y32+Y35+Y45+Y48+Y56)</f>
        <v>0</v>
      </c>
      <c r="Z57" s="232"/>
      <c r="AA57" s="232">
        <f>SUM(AA32+AA35+AA45+AA48+AA56)</f>
        <v>32967827</v>
      </c>
      <c r="AB57" s="232">
        <f>SUM(AB32+AB35+AB45+AB48+AB56)</f>
        <v>0</v>
      </c>
      <c r="AC57" s="232">
        <f>SUM(AC32+AC35+AC45+AC48+AC56)</f>
        <v>0</v>
      </c>
      <c r="AD57" s="232">
        <f aca="true" t="shared" si="28" ref="AD57:AJ57">SUM(AD32+AD35+AD45+AD48+AD56)</f>
        <v>0</v>
      </c>
      <c r="AE57" s="232">
        <f t="shared" si="28"/>
        <v>0</v>
      </c>
      <c r="AF57" s="232">
        <f t="shared" si="28"/>
        <v>6858000</v>
      </c>
      <c r="AG57" s="232">
        <f t="shared" si="28"/>
        <v>1700</v>
      </c>
      <c r="AH57" s="232">
        <f t="shared" si="28"/>
        <v>0</v>
      </c>
      <c r="AI57" s="232">
        <f>AI56+AI48+AI45+AI32+AI35</f>
        <v>671890</v>
      </c>
      <c r="AJ57" s="232">
        <f t="shared" si="28"/>
        <v>0</v>
      </c>
      <c r="AK57" s="232">
        <f t="shared" si="1"/>
        <v>120278789</v>
      </c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</row>
    <row r="58" spans="1:57" ht="19.5" customHeight="1" hidden="1">
      <c r="A58" s="265" t="s">
        <v>1103</v>
      </c>
      <c r="B58" s="247" t="s">
        <v>438</v>
      </c>
      <c r="C58" s="244" t="s">
        <v>439</v>
      </c>
      <c r="D58" s="233"/>
      <c r="E58" s="233"/>
      <c r="F58" s="233"/>
      <c r="G58" s="233"/>
      <c r="H58" s="233"/>
      <c r="I58" s="233"/>
      <c r="J58" s="233"/>
      <c r="K58" s="233"/>
      <c r="L58" s="233"/>
      <c r="M58" s="233"/>
      <c r="N58" s="233"/>
      <c r="O58" s="233"/>
      <c r="P58" s="233"/>
      <c r="Q58" s="233"/>
      <c r="R58" s="233"/>
      <c r="S58" s="233"/>
      <c r="T58" s="232"/>
      <c r="U58" s="233"/>
      <c r="V58" s="233"/>
      <c r="W58" s="233"/>
      <c r="X58" s="233"/>
      <c r="Y58" s="233"/>
      <c r="Z58" s="233"/>
      <c r="AA58" s="233"/>
      <c r="AB58" s="233"/>
      <c r="AC58" s="233"/>
      <c r="AD58" s="233"/>
      <c r="AE58" s="233"/>
      <c r="AF58" s="233"/>
      <c r="AG58" s="233"/>
      <c r="AH58" s="233"/>
      <c r="AI58" s="233"/>
      <c r="AJ58" s="233"/>
      <c r="AK58" s="232">
        <f t="shared" si="1"/>
        <v>0</v>
      </c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</row>
    <row r="59" spans="1:57" ht="19.5" customHeight="1">
      <c r="A59" s="265">
        <v>3435</v>
      </c>
      <c r="B59" s="247" t="s">
        <v>440</v>
      </c>
      <c r="C59" s="244" t="s">
        <v>441</v>
      </c>
      <c r="D59" s="233"/>
      <c r="E59" s="233"/>
      <c r="F59" s="233"/>
      <c r="G59" s="233"/>
      <c r="H59" s="233"/>
      <c r="I59" s="233"/>
      <c r="J59" s="233"/>
      <c r="K59" s="233"/>
      <c r="L59" s="233"/>
      <c r="M59" s="233"/>
      <c r="N59" s="233"/>
      <c r="O59" s="233"/>
      <c r="P59" s="233"/>
      <c r="Q59" s="233"/>
      <c r="R59" s="233"/>
      <c r="S59" s="233"/>
      <c r="T59" s="232"/>
      <c r="U59" s="233"/>
      <c r="V59" s="233"/>
      <c r="W59" s="233"/>
      <c r="X59" s="233"/>
      <c r="Y59" s="233"/>
      <c r="Z59" s="233"/>
      <c r="AA59" s="233"/>
      <c r="AB59" s="233"/>
      <c r="AC59" s="233"/>
      <c r="AD59" s="233"/>
      <c r="AE59" s="233"/>
      <c r="AF59" s="233"/>
      <c r="AG59" s="233"/>
      <c r="AH59" s="233"/>
      <c r="AI59" s="233"/>
      <c r="AJ59" s="233"/>
      <c r="AK59" s="232">
        <f t="shared" si="1"/>
        <v>0</v>
      </c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</row>
    <row r="60" spans="1:57" ht="19.5" customHeight="1" hidden="1">
      <c r="A60" s="265">
        <v>31</v>
      </c>
      <c r="B60" s="247" t="s">
        <v>442</v>
      </c>
      <c r="C60" s="244" t="s">
        <v>443</v>
      </c>
      <c r="D60" s="233"/>
      <c r="E60" s="233"/>
      <c r="F60" s="233"/>
      <c r="G60" s="233"/>
      <c r="H60" s="233"/>
      <c r="I60" s="233"/>
      <c r="J60" s="233"/>
      <c r="K60" s="233"/>
      <c r="L60" s="233"/>
      <c r="M60" s="233"/>
      <c r="N60" s="233"/>
      <c r="O60" s="233"/>
      <c r="P60" s="233"/>
      <c r="Q60" s="233"/>
      <c r="R60" s="233"/>
      <c r="S60" s="233"/>
      <c r="T60" s="232"/>
      <c r="U60" s="233"/>
      <c r="V60" s="233"/>
      <c r="W60" s="233"/>
      <c r="X60" s="233"/>
      <c r="Y60" s="233"/>
      <c r="Z60" s="233"/>
      <c r="AA60" s="233"/>
      <c r="AB60" s="233"/>
      <c r="AC60" s="233"/>
      <c r="AD60" s="233"/>
      <c r="AE60" s="233"/>
      <c r="AF60" s="233"/>
      <c r="AG60" s="233"/>
      <c r="AH60" s="233"/>
      <c r="AI60" s="233"/>
      <c r="AJ60" s="233"/>
      <c r="AK60" s="232">
        <f t="shared" si="1"/>
        <v>0</v>
      </c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</row>
    <row r="61" spans="1:57" ht="19.5" customHeight="1" hidden="1">
      <c r="A61" s="265">
        <v>31</v>
      </c>
      <c r="B61" s="247" t="s">
        <v>444</v>
      </c>
      <c r="C61" s="244" t="s">
        <v>445</v>
      </c>
      <c r="D61" s="233"/>
      <c r="E61" s="233"/>
      <c r="F61" s="233"/>
      <c r="G61" s="233"/>
      <c r="H61" s="233"/>
      <c r="I61" s="233"/>
      <c r="J61" s="233"/>
      <c r="K61" s="233"/>
      <c r="L61" s="233"/>
      <c r="M61" s="233"/>
      <c r="N61" s="233"/>
      <c r="O61" s="233"/>
      <c r="P61" s="233"/>
      <c r="Q61" s="233"/>
      <c r="R61" s="233"/>
      <c r="S61" s="233"/>
      <c r="T61" s="232"/>
      <c r="U61" s="233"/>
      <c r="V61" s="233"/>
      <c r="W61" s="233"/>
      <c r="X61" s="233"/>
      <c r="Y61" s="233"/>
      <c r="Z61" s="233"/>
      <c r="AA61" s="233"/>
      <c r="AB61" s="233"/>
      <c r="AC61" s="233"/>
      <c r="AD61" s="233"/>
      <c r="AE61" s="233"/>
      <c r="AF61" s="233"/>
      <c r="AG61" s="233"/>
      <c r="AH61" s="233"/>
      <c r="AI61" s="233"/>
      <c r="AJ61" s="233"/>
      <c r="AK61" s="232">
        <f t="shared" si="1"/>
        <v>0</v>
      </c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</row>
    <row r="62" spans="1:57" ht="19.5" customHeight="1">
      <c r="A62" s="265">
        <v>36</v>
      </c>
      <c r="B62" s="247" t="s">
        <v>446</v>
      </c>
      <c r="C62" s="244" t="s">
        <v>447</v>
      </c>
      <c r="D62" s="233"/>
      <c r="E62" s="233"/>
      <c r="F62" s="233"/>
      <c r="G62" s="233"/>
      <c r="H62" s="233"/>
      <c r="I62" s="233"/>
      <c r="J62" s="233"/>
      <c r="K62" s="233"/>
      <c r="L62" s="233"/>
      <c r="M62" s="233"/>
      <c r="N62" s="233"/>
      <c r="O62" s="233"/>
      <c r="P62" s="233"/>
      <c r="Q62" s="233"/>
      <c r="R62" s="233"/>
      <c r="S62" s="233"/>
      <c r="T62" s="232"/>
      <c r="U62" s="233"/>
      <c r="V62" s="233"/>
      <c r="W62" s="233"/>
      <c r="X62" s="233"/>
      <c r="Y62" s="233"/>
      <c r="Z62" s="233"/>
      <c r="AA62" s="233"/>
      <c r="AB62" s="233"/>
      <c r="AC62" s="233"/>
      <c r="AD62" s="233"/>
      <c r="AE62" s="233"/>
      <c r="AF62" s="233"/>
      <c r="AG62" s="233"/>
      <c r="AH62" s="233"/>
      <c r="AI62" s="233"/>
      <c r="AJ62" s="233"/>
      <c r="AK62" s="232">
        <f t="shared" si="1"/>
        <v>0</v>
      </c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</row>
    <row r="63" spans="1:57" ht="19.5" customHeight="1" hidden="1">
      <c r="A63" s="265" t="s">
        <v>437</v>
      </c>
      <c r="B63" s="247" t="s">
        <v>448</v>
      </c>
      <c r="C63" s="244" t="s">
        <v>449</v>
      </c>
      <c r="D63" s="233"/>
      <c r="E63" s="233"/>
      <c r="F63" s="233"/>
      <c r="G63" s="233"/>
      <c r="H63" s="233"/>
      <c r="I63" s="233"/>
      <c r="J63" s="233"/>
      <c r="K63" s="233"/>
      <c r="L63" s="233"/>
      <c r="M63" s="233"/>
      <c r="N63" s="233"/>
      <c r="O63" s="233"/>
      <c r="P63" s="233"/>
      <c r="Q63" s="233"/>
      <c r="R63" s="233"/>
      <c r="S63" s="233"/>
      <c r="T63" s="232"/>
      <c r="U63" s="233"/>
      <c r="V63" s="233"/>
      <c r="W63" s="233"/>
      <c r="X63" s="233"/>
      <c r="Y63" s="233"/>
      <c r="Z63" s="233"/>
      <c r="AA63" s="233"/>
      <c r="AB63" s="233"/>
      <c r="AC63" s="233"/>
      <c r="AD63" s="233"/>
      <c r="AE63" s="233"/>
      <c r="AF63" s="233"/>
      <c r="AG63" s="233"/>
      <c r="AH63" s="233"/>
      <c r="AI63" s="233"/>
      <c r="AJ63" s="233"/>
      <c r="AK63" s="232">
        <f t="shared" si="1"/>
        <v>0</v>
      </c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</row>
    <row r="64" spans="1:57" ht="19.5" customHeight="1" hidden="1">
      <c r="A64" s="265" t="s">
        <v>1208</v>
      </c>
      <c r="B64" s="247" t="s">
        <v>450</v>
      </c>
      <c r="C64" s="244" t="s">
        <v>451</v>
      </c>
      <c r="D64" s="233"/>
      <c r="E64" s="233"/>
      <c r="F64" s="233"/>
      <c r="G64" s="233"/>
      <c r="H64" s="233"/>
      <c r="I64" s="233"/>
      <c r="J64" s="233"/>
      <c r="K64" s="233"/>
      <c r="L64" s="233"/>
      <c r="M64" s="233"/>
      <c r="N64" s="233"/>
      <c r="O64" s="233"/>
      <c r="P64" s="233"/>
      <c r="Q64" s="233"/>
      <c r="R64" s="233"/>
      <c r="S64" s="233"/>
      <c r="T64" s="232"/>
      <c r="U64" s="233"/>
      <c r="V64" s="233"/>
      <c r="W64" s="233"/>
      <c r="X64" s="233"/>
      <c r="Y64" s="233"/>
      <c r="Z64" s="233"/>
      <c r="AA64" s="233"/>
      <c r="AB64" s="233"/>
      <c r="AC64" s="233"/>
      <c r="AD64" s="233"/>
      <c r="AE64" s="233"/>
      <c r="AF64" s="233"/>
      <c r="AG64" s="233"/>
      <c r="AH64" s="233"/>
      <c r="AI64" s="233"/>
      <c r="AJ64" s="233"/>
      <c r="AK64" s="232">
        <f t="shared" si="1"/>
        <v>0</v>
      </c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</row>
    <row r="65" spans="1:57" ht="19.5" customHeight="1">
      <c r="A65" s="265">
        <v>37</v>
      </c>
      <c r="B65" s="247" t="s">
        <v>452</v>
      </c>
      <c r="C65" s="244" t="s">
        <v>453</v>
      </c>
      <c r="D65" s="233"/>
      <c r="E65" s="233"/>
      <c r="F65" s="233"/>
      <c r="G65" s="233"/>
      <c r="H65" s="233"/>
      <c r="I65" s="233"/>
      <c r="J65" s="232">
        <f>SUM(J58:J64)</f>
        <v>0</v>
      </c>
      <c r="K65" s="233"/>
      <c r="L65" s="233"/>
      <c r="M65" s="233"/>
      <c r="N65" s="233"/>
      <c r="O65" s="233"/>
      <c r="P65" s="233"/>
      <c r="Q65" s="233"/>
      <c r="R65" s="233"/>
      <c r="S65" s="233"/>
      <c r="T65" s="232"/>
      <c r="U65" s="233"/>
      <c r="V65" s="233"/>
      <c r="W65" s="233"/>
      <c r="X65" s="233"/>
      <c r="Y65" s="233"/>
      <c r="Z65" s="233"/>
      <c r="AA65" s="233"/>
      <c r="AB65" s="233"/>
      <c r="AC65" s="233"/>
      <c r="AD65" s="233"/>
      <c r="AE65" s="233"/>
      <c r="AF65" s="233"/>
      <c r="AG65" s="233"/>
      <c r="AH65" s="233">
        <v>3466350</v>
      </c>
      <c r="AI65" s="233"/>
      <c r="AJ65" s="233"/>
      <c r="AK65" s="232">
        <f t="shared" si="1"/>
        <v>3466350</v>
      </c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</row>
    <row r="66" spans="1:57" ht="19.5" customHeight="1">
      <c r="A66" s="265">
        <v>38</v>
      </c>
      <c r="B66" s="251" t="s">
        <v>454</v>
      </c>
      <c r="C66" s="249" t="s">
        <v>291</v>
      </c>
      <c r="D66" s="232">
        <f>SUM(D58:D65)</f>
        <v>0</v>
      </c>
      <c r="E66" s="232">
        <f>SUM(E58:E65)</f>
        <v>0</v>
      </c>
      <c r="F66" s="232">
        <f>SUM(F58:F65)</f>
        <v>0</v>
      </c>
      <c r="G66" s="232"/>
      <c r="H66" s="232"/>
      <c r="I66" s="232">
        <f>SUM(I58:I65)</f>
        <v>0</v>
      </c>
      <c r="J66" s="233"/>
      <c r="K66" s="232">
        <f aca="true" t="shared" si="29" ref="K66:T66">SUM(K58:K65)</f>
        <v>0</v>
      </c>
      <c r="L66" s="232">
        <f t="shared" si="29"/>
        <v>0</v>
      </c>
      <c r="M66" s="232">
        <f t="shared" si="29"/>
        <v>0</v>
      </c>
      <c r="N66" s="232"/>
      <c r="O66" s="232"/>
      <c r="P66" s="232">
        <f t="shared" si="29"/>
        <v>0</v>
      </c>
      <c r="Q66" s="232">
        <f t="shared" si="29"/>
        <v>0</v>
      </c>
      <c r="R66" s="232">
        <f t="shared" si="29"/>
        <v>0</v>
      </c>
      <c r="S66" s="232">
        <f t="shared" si="29"/>
        <v>0</v>
      </c>
      <c r="T66" s="232">
        <f t="shared" si="29"/>
        <v>0</v>
      </c>
      <c r="U66" s="232">
        <f aca="true" t="shared" si="30" ref="U66:AB66">SUM(U58:U65)</f>
        <v>0</v>
      </c>
      <c r="V66" s="232">
        <f t="shared" si="30"/>
        <v>0</v>
      </c>
      <c r="W66" s="232">
        <f t="shared" si="30"/>
        <v>0</v>
      </c>
      <c r="X66" s="232">
        <f t="shared" si="30"/>
        <v>0</v>
      </c>
      <c r="Y66" s="232">
        <f t="shared" si="30"/>
        <v>0</v>
      </c>
      <c r="Z66" s="232"/>
      <c r="AA66" s="232">
        <f t="shared" si="30"/>
        <v>0</v>
      </c>
      <c r="AB66" s="232">
        <f t="shared" si="30"/>
        <v>0</v>
      </c>
      <c r="AC66" s="232">
        <f aca="true" t="shared" si="31" ref="AC66:AJ66">SUM(AC58:AC65)</f>
        <v>0</v>
      </c>
      <c r="AD66" s="232">
        <f t="shared" si="31"/>
        <v>0</v>
      </c>
      <c r="AE66" s="232">
        <f t="shared" si="31"/>
        <v>0</v>
      </c>
      <c r="AF66" s="232">
        <f t="shared" si="31"/>
        <v>0</v>
      </c>
      <c r="AG66" s="232">
        <f t="shared" si="31"/>
        <v>0</v>
      </c>
      <c r="AH66" s="232">
        <f t="shared" si="31"/>
        <v>3466350</v>
      </c>
      <c r="AI66" s="232"/>
      <c r="AJ66" s="232">
        <f t="shared" si="31"/>
        <v>0</v>
      </c>
      <c r="AK66" s="232">
        <f t="shared" si="1"/>
        <v>3466350</v>
      </c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</row>
    <row r="67" spans="1:57" ht="19.5" customHeight="1" hidden="1">
      <c r="A67" s="265">
        <v>32</v>
      </c>
      <c r="B67" s="245" t="s">
        <v>455</v>
      </c>
      <c r="C67" s="244" t="s">
        <v>456</v>
      </c>
      <c r="D67" s="233"/>
      <c r="E67" s="233"/>
      <c r="F67" s="233"/>
      <c r="G67" s="233"/>
      <c r="H67" s="233"/>
      <c r="I67" s="233"/>
      <c r="J67" s="233"/>
      <c r="K67" s="233"/>
      <c r="L67" s="233"/>
      <c r="M67" s="233"/>
      <c r="N67" s="233"/>
      <c r="O67" s="233"/>
      <c r="P67" s="233"/>
      <c r="Q67" s="233"/>
      <c r="R67" s="233"/>
      <c r="S67" s="233"/>
      <c r="T67" s="232"/>
      <c r="U67" s="233"/>
      <c r="V67" s="233"/>
      <c r="W67" s="233"/>
      <c r="X67" s="233"/>
      <c r="Y67" s="233"/>
      <c r="Z67" s="233"/>
      <c r="AA67" s="233"/>
      <c r="AB67" s="233"/>
      <c r="AC67" s="233"/>
      <c r="AD67" s="233"/>
      <c r="AE67" s="233"/>
      <c r="AF67" s="233"/>
      <c r="AG67" s="233"/>
      <c r="AH67" s="233"/>
      <c r="AI67" s="233"/>
      <c r="AJ67" s="233"/>
      <c r="AK67" s="232">
        <f t="shared" si="1"/>
        <v>0</v>
      </c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</row>
    <row r="68" spans="1:57" ht="19.5" customHeight="1" hidden="1">
      <c r="A68" s="265" t="s">
        <v>1209</v>
      </c>
      <c r="B68" s="245" t="s">
        <v>457</v>
      </c>
      <c r="C68" s="244" t="s">
        <v>458</v>
      </c>
      <c r="D68" s="233"/>
      <c r="E68" s="233"/>
      <c r="F68" s="233"/>
      <c r="G68" s="233"/>
      <c r="H68" s="233"/>
      <c r="I68" s="233"/>
      <c r="J68" s="233"/>
      <c r="K68" s="233"/>
      <c r="L68" s="233"/>
      <c r="M68" s="233"/>
      <c r="N68" s="233"/>
      <c r="O68" s="233"/>
      <c r="P68" s="233"/>
      <c r="Q68" s="233"/>
      <c r="R68" s="233"/>
      <c r="S68" s="233"/>
      <c r="T68" s="232"/>
      <c r="U68" s="233"/>
      <c r="V68" s="233"/>
      <c r="W68" s="233"/>
      <c r="X68" s="233"/>
      <c r="Y68" s="233"/>
      <c r="Z68" s="233"/>
      <c r="AA68" s="233"/>
      <c r="AB68" s="233"/>
      <c r="AC68" s="233"/>
      <c r="AD68" s="233"/>
      <c r="AE68" s="233"/>
      <c r="AF68" s="233"/>
      <c r="AG68" s="233"/>
      <c r="AH68" s="233"/>
      <c r="AI68" s="233"/>
      <c r="AJ68" s="233"/>
      <c r="AK68" s="232">
        <f t="shared" si="1"/>
        <v>0</v>
      </c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</row>
    <row r="69" spans="1:57" ht="29.25" customHeight="1" hidden="1">
      <c r="A69" s="265" t="s">
        <v>1210</v>
      </c>
      <c r="B69" s="245" t="s">
        <v>459</v>
      </c>
      <c r="C69" s="244" t="s">
        <v>460</v>
      </c>
      <c r="D69" s="233"/>
      <c r="E69" s="233"/>
      <c r="F69" s="233"/>
      <c r="G69" s="233"/>
      <c r="H69" s="233"/>
      <c r="I69" s="233"/>
      <c r="J69" s="233"/>
      <c r="K69" s="233"/>
      <c r="L69" s="233"/>
      <c r="M69" s="233"/>
      <c r="N69" s="233"/>
      <c r="O69" s="233"/>
      <c r="P69" s="233"/>
      <c r="Q69" s="233"/>
      <c r="R69" s="233"/>
      <c r="S69" s="233"/>
      <c r="T69" s="232"/>
      <c r="U69" s="233"/>
      <c r="V69" s="233"/>
      <c r="W69" s="233"/>
      <c r="X69" s="233"/>
      <c r="Y69" s="233"/>
      <c r="Z69" s="233"/>
      <c r="AA69" s="233"/>
      <c r="AB69" s="233"/>
      <c r="AC69" s="233"/>
      <c r="AD69" s="233"/>
      <c r="AE69" s="233"/>
      <c r="AF69" s="233"/>
      <c r="AG69" s="233"/>
      <c r="AH69" s="233"/>
      <c r="AI69" s="233"/>
      <c r="AJ69" s="233"/>
      <c r="AK69" s="232">
        <f t="shared" si="1"/>
        <v>0</v>
      </c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</row>
    <row r="70" spans="1:57" ht="29.25" customHeight="1" hidden="1">
      <c r="A70" s="265" t="s">
        <v>1104</v>
      </c>
      <c r="B70" s="245" t="s">
        <v>461</v>
      </c>
      <c r="C70" s="244" t="s">
        <v>462</v>
      </c>
      <c r="D70" s="233"/>
      <c r="E70" s="233"/>
      <c r="F70" s="233"/>
      <c r="G70" s="233"/>
      <c r="H70" s="233"/>
      <c r="I70" s="233"/>
      <c r="J70" s="233"/>
      <c r="K70" s="233"/>
      <c r="L70" s="233"/>
      <c r="M70" s="233"/>
      <c r="N70" s="233"/>
      <c r="O70" s="233"/>
      <c r="P70" s="233"/>
      <c r="Q70" s="233"/>
      <c r="R70" s="233"/>
      <c r="S70" s="233"/>
      <c r="T70" s="232"/>
      <c r="U70" s="233"/>
      <c r="V70" s="233"/>
      <c r="W70" s="233"/>
      <c r="X70" s="233"/>
      <c r="Y70" s="233"/>
      <c r="Z70" s="233"/>
      <c r="AA70" s="233"/>
      <c r="AB70" s="233"/>
      <c r="AC70" s="233"/>
      <c r="AD70" s="233"/>
      <c r="AE70" s="233"/>
      <c r="AF70" s="233"/>
      <c r="AG70" s="233"/>
      <c r="AH70" s="233"/>
      <c r="AI70" s="233"/>
      <c r="AJ70" s="233"/>
      <c r="AK70" s="232">
        <f t="shared" si="1"/>
        <v>0</v>
      </c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</row>
    <row r="71" spans="1:57" ht="29.25" customHeight="1" hidden="1">
      <c r="A71" s="265" t="s">
        <v>1105</v>
      </c>
      <c r="B71" s="245" t="s">
        <v>463</v>
      </c>
      <c r="C71" s="244" t="s">
        <v>464</v>
      </c>
      <c r="D71" s="233"/>
      <c r="E71" s="233"/>
      <c r="F71" s="233"/>
      <c r="G71" s="233"/>
      <c r="H71" s="233"/>
      <c r="I71" s="233"/>
      <c r="J71" s="233"/>
      <c r="K71" s="233"/>
      <c r="L71" s="233"/>
      <c r="M71" s="233"/>
      <c r="N71" s="233"/>
      <c r="O71" s="233"/>
      <c r="P71" s="233"/>
      <c r="Q71" s="233"/>
      <c r="R71" s="233"/>
      <c r="S71" s="233"/>
      <c r="T71" s="232"/>
      <c r="U71" s="233"/>
      <c r="V71" s="233"/>
      <c r="W71" s="233"/>
      <c r="X71" s="233"/>
      <c r="Y71" s="233"/>
      <c r="Z71" s="233"/>
      <c r="AA71" s="233"/>
      <c r="AB71" s="233"/>
      <c r="AC71" s="233"/>
      <c r="AD71" s="233"/>
      <c r="AE71" s="233"/>
      <c r="AF71" s="233"/>
      <c r="AG71" s="233"/>
      <c r="AH71" s="233"/>
      <c r="AI71" s="233"/>
      <c r="AJ71" s="233"/>
      <c r="AK71" s="232">
        <f t="shared" si="1"/>
        <v>0</v>
      </c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</row>
    <row r="72" spans="1:57" ht="29.25" customHeight="1">
      <c r="A72" s="265">
        <f>A66+1</f>
        <v>39</v>
      </c>
      <c r="B72" s="245" t="s">
        <v>1050</v>
      </c>
      <c r="C72" s="244" t="s">
        <v>458</v>
      </c>
      <c r="D72" s="233"/>
      <c r="E72" s="233"/>
      <c r="F72" s="233"/>
      <c r="G72" s="233">
        <v>660000</v>
      </c>
      <c r="H72" s="233"/>
      <c r="I72" s="233"/>
      <c r="J72" s="233"/>
      <c r="K72" s="233"/>
      <c r="L72" s="233"/>
      <c r="M72" s="233"/>
      <c r="N72" s="233"/>
      <c r="O72" s="233"/>
      <c r="P72" s="233"/>
      <c r="Q72" s="233"/>
      <c r="R72" s="233"/>
      <c r="S72" s="233"/>
      <c r="T72" s="232"/>
      <c r="U72" s="233"/>
      <c r="V72" s="233"/>
      <c r="W72" s="233"/>
      <c r="X72" s="233"/>
      <c r="Y72" s="233"/>
      <c r="Z72" s="233"/>
      <c r="AA72" s="233"/>
      <c r="AB72" s="233"/>
      <c r="AC72" s="233"/>
      <c r="AD72" s="233"/>
      <c r="AE72" s="233"/>
      <c r="AF72" s="233"/>
      <c r="AG72" s="233"/>
      <c r="AH72" s="233"/>
      <c r="AI72" s="233"/>
      <c r="AJ72" s="233"/>
      <c r="AK72" s="232">
        <f t="shared" si="1"/>
        <v>660000</v>
      </c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</row>
    <row r="73" spans="1:57" ht="15.75">
      <c r="A73" s="265">
        <v>40</v>
      </c>
      <c r="B73" s="245" t="s">
        <v>1048</v>
      </c>
      <c r="C73" s="244" t="s">
        <v>462</v>
      </c>
      <c r="D73" s="233"/>
      <c r="E73" s="233"/>
      <c r="F73" s="233"/>
      <c r="G73" s="233"/>
      <c r="H73" s="233"/>
      <c r="I73" s="233"/>
      <c r="J73" s="233"/>
      <c r="K73" s="233"/>
      <c r="L73" s="233"/>
      <c r="M73" s="233"/>
      <c r="N73" s="233"/>
      <c r="O73" s="233"/>
      <c r="P73" s="233"/>
      <c r="Q73" s="233"/>
      <c r="R73" s="233"/>
      <c r="S73" s="233"/>
      <c r="T73" s="232"/>
      <c r="U73" s="233"/>
      <c r="V73" s="233"/>
      <c r="W73" s="233"/>
      <c r="X73" s="233"/>
      <c r="Y73" s="233"/>
      <c r="Z73" s="233"/>
      <c r="AA73" s="233"/>
      <c r="AB73" s="233"/>
      <c r="AC73" s="233"/>
      <c r="AD73" s="233"/>
      <c r="AE73" s="233"/>
      <c r="AF73" s="233"/>
      <c r="AG73" s="233"/>
      <c r="AH73" s="233"/>
      <c r="AI73" s="233"/>
      <c r="AJ73" s="233"/>
      <c r="AK73" s="232">
        <f t="shared" si="1"/>
        <v>0</v>
      </c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</row>
    <row r="74" spans="1:57" ht="15.75">
      <c r="A74" s="265">
        <v>41</v>
      </c>
      <c r="B74" s="245"/>
      <c r="C74" s="244" t="s">
        <v>464</v>
      </c>
      <c r="D74" s="233"/>
      <c r="E74" s="233"/>
      <c r="F74" s="233"/>
      <c r="G74" s="233"/>
      <c r="H74" s="233"/>
      <c r="I74" s="233"/>
      <c r="J74" s="233"/>
      <c r="K74" s="233"/>
      <c r="L74" s="233"/>
      <c r="M74" s="233"/>
      <c r="N74" s="233"/>
      <c r="O74" s="233"/>
      <c r="P74" s="233"/>
      <c r="Q74" s="233"/>
      <c r="R74" s="233"/>
      <c r="S74" s="233"/>
      <c r="T74" s="232"/>
      <c r="U74" s="233"/>
      <c r="V74" s="233"/>
      <c r="W74" s="233"/>
      <c r="X74" s="233"/>
      <c r="Y74" s="233"/>
      <c r="Z74" s="233"/>
      <c r="AA74" s="233"/>
      <c r="AB74" s="233"/>
      <c r="AC74" s="233"/>
      <c r="AD74" s="233"/>
      <c r="AE74" s="233"/>
      <c r="AF74" s="233"/>
      <c r="AG74" s="233"/>
      <c r="AH74" s="233"/>
      <c r="AI74" s="233"/>
      <c r="AJ74" s="233"/>
      <c r="AK74" s="232">
        <f t="shared" si="1"/>
        <v>0</v>
      </c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/>
    </row>
    <row r="75" spans="1:57" ht="19.5" customHeight="1">
      <c r="A75" s="265">
        <v>42</v>
      </c>
      <c r="B75" s="245" t="s">
        <v>465</v>
      </c>
      <c r="C75" s="244" t="s">
        <v>466</v>
      </c>
      <c r="D75" s="233">
        <v>65000</v>
      </c>
      <c r="E75" s="233"/>
      <c r="F75" s="233"/>
      <c r="G75" s="233"/>
      <c r="H75" s="233"/>
      <c r="I75" s="233">
        <v>8262011</v>
      </c>
      <c r="J75" s="233"/>
      <c r="K75" s="233"/>
      <c r="L75" s="233"/>
      <c r="M75" s="233"/>
      <c r="N75" s="233"/>
      <c r="O75" s="233"/>
      <c r="P75" s="233"/>
      <c r="Q75" s="233"/>
      <c r="R75" s="233"/>
      <c r="S75" s="233"/>
      <c r="T75" s="232"/>
      <c r="U75" s="233"/>
      <c r="V75" s="233"/>
      <c r="W75" s="233"/>
      <c r="X75" s="233"/>
      <c r="Y75" s="233"/>
      <c r="Z75" s="233"/>
      <c r="AA75" s="233"/>
      <c r="AB75" s="233"/>
      <c r="AC75" s="233">
        <v>685000</v>
      </c>
      <c r="AD75" s="233"/>
      <c r="AE75" s="233"/>
      <c r="AF75" s="233"/>
      <c r="AG75" s="233"/>
      <c r="AH75" s="233"/>
      <c r="AI75" s="233"/>
      <c r="AJ75" s="233"/>
      <c r="AK75" s="232">
        <f t="shared" si="1"/>
        <v>9012011</v>
      </c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</row>
    <row r="76" spans="1:57" ht="29.25" customHeight="1" hidden="1">
      <c r="A76" s="265">
        <f aca="true" t="shared" si="32" ref="A76:A104">A70+1</f>
        <v>52</v>
      </c>
      <c r="B76" s="245" t="s">
        <v>467</v>
      </c>
      <c r="C76" s="244" t="s">
        <v>468</v>
      </c>
      <c r="D76" s="233"/>
      <c r="E76" s="233"/>
      <c r="F76" s="233"/>
      <c r="G76" s="233"/>
      <c r="H76" s="233"/>
      <c r="I76" s="233"/>
      <c r="J76" s="233"/>
      <c r="K76" s="233"/>
      <c r="L76" s="233"/>
      <c r="M76" s="233"/>
      <c r="N76" s="233"/>
      <c r="O76" s="233"/>
      <c r="P76" s="233"/>
      <c r="Q76" s="233"/>
      <c r="R76" s="233"/>
      <c r="S76" s="233"/>
      <c r="T76" s="232"/>
      <c r="U76" s="233"/>
      <c r="V76" s="233"/>
      <c r="W76" s="233"/>
      <c r="X76" s="233"/>
      <c r="Y76" s="233"/>
      <c r="Z76" s="233"/>
      <c r="AA76" s="233"/>
      <c r="AB76" s="233"/>
      <c r="AC76" s="233"/>
      <c r="AD76" s="233"/>
      <c r="AE76" s="233"/>
      <c r="AF76" s="233"/>
      <c r="AG76" s="233"/>
      <c r="AH76" s="233"/>
      <c r="AI76" s="233"/>
      <c r="AJ76" s="233"/>
      <c r="AK76" s="232">
        <f t="shared" si="1"/>
        <v>0</v>
      </c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</row>
    <row r="77" spans="1:57" ht="29.25" customHeight="1" hidden="1">
      <c r="A77" s="265">
        <f t="shared" si="32"/>
        <v>53</v>
      </c>
      <c r="B77" s="245" t="s">
        <v>469</v>
      </c>
      <c r="C77" s="244" t="s">
        <v>470</v>
      </c>
      <c r="D77" s="233"/>
      <c r="E77" s="233"/>
      <c r="F77" s="233"/>
      <c r="G77" s="233"/>
      <c r="H77" s="233"/>
      <c r="I77" s="233"/>
      <c r="J77" s="233"/>
      <c r="K77" s="233"/>
      <c r="L77" s="233"/>
      <c r="M77" s="233"/>
      <c r="N77" s="233"/>
      <c r="O77" s="233"/>
      <c r="P77" s="233"/>
      <c r="Q77" s="233"/>
      <c r="R77" s="233"/>
      <c r="S77" s="233"/>
      <c r="T77" s="232"/>
      <c r="U77" s="233"/>
      <c r="V77" s="233"/>
      <c r="W77" s="233"/>
      <c r="X77" s="233"/>
      <c r="Y77" s="233"/>
      <c r="Z77" s="233"/>
      <c r="AA77" s="233"/>
      <c r="AB77" s="233"/>
      <c r="AC77" s="233"/>
      <c r="AD77" s="233"/>
      <c r="AE77" s="233"/>
      <c r="AF77" s="233"/>
      <c r="AG77" s="233"/>
      <c r="AH77" s="233"/>
      <c r="AI77" s="233"/>
      <c r="AJ77" s="233"/>
      <c r="AK77" s="232">
        <f t="shared" si="1"/>
        <v>0</v>
      </c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</row>
    <row r="78" spans="1:57" ht="19.5" customHeight="1" hidden="1">
      <c r="A78" s="265">
        <f t="shared" si="32"/>
        <v>40</v>
      </c>
      <c r="B78" s="245" t="s">
        <v>471</v>
      </c>
      <c r="C78" s="244" t="s">
        <v>472</v>
      </c>
      <c r="D78" s="233"/>
      <c r="E78" s="233"/>
      <c r="F78" s="233"/>
      <c r="G78" s="233"/>
      <c r="H78" s="233"/>
      <c r="I78" s="233"/>
      <c r="J78" s="233"/>
      <c r="K78" s="233"/>
      <c r="L78" s="233"/>
      <c r="M78" s="233"/>
      <c r="N78" s="233"/>
      <c r="O78" s="233"/>
      <c r="P78" s="233"/>
      <c r="Q78" s="233"/>
      <c r="R78" s="233"/>
      <c r="S78" s="233"/>
      <c r="T78" s="232"/>
      <c r="U78" s="233"/>
      <c r="V78" s="233"/>
      <c r="W78" s="233"/>
      <c r="X78" s="233"/>
      <c r="Y78" s="233"/>
      <c r="Z78" s="233"/>
      <c r="AA78" s="233"/>
      <c r="AB78" s="233"/>
      <c r="AC78" s="233"/>
      <c r="AD78" s="233"/>
      <c r="AE78" s="233"/>
      <c r="AF78" s="233"/>
      <c r="AG78" s="233"/>
      <c r="AH78" s="233"/>
      <c r="AI78" s="233"/>
      <c r="AJ78" s="233"/>
      <c r="AK78" s="232">
        <f t="shared" si="1"/>
        <v>0</v>
      </c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</row>
    <row r="79" spans="1:57" ht="19.5" customHeight="1" hidden="1">
      <c r="A79" s="265">
        <f t="shared" si="32"/>
        <v>41</v>
      </c>
      <c r="B79" s="242" t="s">
        <v>473</v>
      </c>
      <c r="C79" s="244" t="s">
        <v>474</v>
      </c>
      <c r="D79" s="233"/>
      <c r="E79" s="233"/>
      <c r="F79" s="233"/>
      <c r="G79" s="233"/>
      <c r="H79" s="233"/>
      <c r="I79" s="233"/>
      <c r="J79" s="233"/>
      <c r="K79" s="233"/>
      <c r="L79" s="233"/>
      <c r="M79" s="233"/>
      <c r="N79" s="233"/>
      <c r="O79" s="233"/>
      <c r="P79" s="233"/>
      <c r="Q79" s="233"/>
      <c r="R79" s="233"/>
      <c r="S79" s="233"/>
      <c r="T79" s="232"/>
      <c r="U79" s="233"/>
      <c r="V79" s="233"/>
      <c r="W79" s="233"/>
      <c r="X79" s="233"/>
      <c r="Y79" s="233"/>
      <c r="Z79" s="233"/>
      <c r="AA79" s="233"/>
      <c r="AB79" s="233"/>
      <c r="AC79" s="233"/>
      <c r="AD79" s="233"/>
      <c r="AE79" s="233"/>
      <c r="AF79" s="233"/>
      <c r="AG79" s="233"/>
      <c r="AH79" s="233"/>
      <c r="AI79" s="233"/>
      <c r="AJ79" s="233"/>
      <c r="AK79" s="232">
        <f aca="true" t="shared" si="33" ref="AK79:AK109">SUM(C79:AJ79)</f>
        <v>0</v>
      </c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0"/>
      <c r="BC79" s="90"/>
      <c r="BD79" s="90"/>
      <c r="BE79" s="90"/>
    </row>
    <row r="80" spans="1:57" ht="19.5" customHeight="1">
      <c r="A80" s="265">
        <v>43</v>
      </c>
      <c r="B80" s="245" t="s">
        <v>475</v>
      </c>
      <c r="C80" s="244" t="s">
        <v>477</v>
      </c>
      <c r="D80" s="233"/>
      <c r="E80" s="233"/>
      <c r="F80" s="233"/>
      <c r="G80" s="233"/>
      <c r="H80" s="233"/>
      <c r="I80" s="233"/>
      <c r="J80" s="233"/>
      <c r="K80" s="233"/>
      <c r="L80" s="233"/>
      <c r="M80" s="233"/>
      <c r="N80" s="233"/>
      <c r="O80" s="233"/>
      <c r="P80" s="233"/>
      <c r="Q80" s="233"/>
      <c r="R80" s="233"/>
      <c r="S80" s="233"/>
      <c r="T80" s="232"/>
      <c r="U80" s="233">
        <v>892392</v>
      </c>
      <c r="V80" s="233"/>
      <c r="W80" s="233">
        <v>200000</v>
      </c>
      <c r="X80" s="233"/>
      <c r="Y80" s="233"/>
      <c r="Z80" s="233"/>
      <c r="AA80" s="233"/>
      <c r="AB80" s="233"/>
      <c r="AC80" s="233"/>
      <c r="AD80" s="233"/>
      <c r="AE80" s="233"/>
      <c r="AF80" s="233"/>
      <c r="AG80" s="233"/>
      <c r="AH80" s="233"/>
      <c r="AI80" s="233"/>
      <c r="AJ80" s="233"/>
      <c r="AK80" s="232">
        <f t="shared" si="33"/>
        <v>1092392</v>
      </c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</row>
    <row r="81" spans="1:57" ht="19.5" customHeight="1">
      <c r="A81" s="265">
        <v>44</v>
      </c>
      <c r="B81" s="242" t="s">
        <v>476</v>
      </c>
      <c r="C81" s="244" t="s">
        <v>1046</v>
      </c>
      <c r="D81" s="233"/>
      <c r="E81" s="233"/>
      <c r="F81" s="233"/>
      <c r="G81" s="233"/>
      <c r="H81" s="233"/>
      <c r="I81" s="233"/>
      <c r="J81" s="232">
        <f>SUM(J66:J80)</f>
        <v>0</v>
      </c>
      <c r="K81" s="233"/>
      <c r="L81" s="233"/>
      <c r="M81" s="233"/>
      <c r="N81" s="233"/>
      <c r="O81" s="233"/>
      <c r="P81" s="233"/>
      <c r="Q81" s="233"/>
      <c r="R81" s="233"/>
      <c r="S81" s="233"/>
      <c r="T81" s="232"/>
      <c r="U81" s="233"/>
      <c r="V81" s="233"/>
      <c r="W81" s="233"/>
      <c r="X81" s="233"/>
      <c r="Y81" s="233"/>
      <c r="Z81" s="233"/>
      <c r="AA81" s="233"/>
      <c r="AB81" s="233"/>
      <c r="AC81" s="233"/>
      <c r="AD81" s="233"/>
      <c r="AE81" s="233"/>
      <c r="AF81" s="233"/>
      <c r="AG81" s="233"/>
      <c r="AH81" s="233"/>
      <c r="AI81" s="233"/>
      <c r="AJ81" s="233">
        <f>'4.b.m.'!H804</f>
        <v>51396690.225000024</v>
      </c>
      <c r="AK81" s="232">
        <f t="shared" si="33"/>
        <v>51396690.225000024</v>
      </c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  <c r="BB81" s="90"/>
      <c r="BC81" s="90"/>
      <c r="BD81" s="90"/>
      <c r="BE81" s="90"/>
    </row>
    <row r="82" spans="1:57" ht="19.5" customHeight="1">
      <c r="A82" s="265">
        <v>45</v>
      </c>
      <c r="B82" s="251" t="s">
        <v>478</v>
      </c>
      <c r="C82" s="249" t="s">
        <v>292</v>
      </c>
      <c r="D82" s="232">
        <f>SUM(D67:D81)</f>
        <v>65000</v>
      </c>
      <c r="E82" s="232">
        <f>SUM(E67:E81)</f>
        <v>0</v>
      </c>
      <c r="F82" s="232">
        <f>SUM(F67:F81)</f>
        <v>0</v>
      </c>
      <c r="G82" s="232">
        <f>SUM(G67:G81)</f>
        <v>660000</v>
      </c>
      <c r="H82" s="232"/>
      <c r="I82" s="232">
        <f>SUM(I67:I81)</f>
        <v>8262011</v>
      </c>
      <c r="J82" s="233"/>
      <c r="K82" s="232">
        <f aca="true" t="shared" si="34" ref="K82:T82">SUM(K67:K81)</f>
        <v>0</v>
      </c>
      <c r="L82" s="232">
        <f t="shared" si="34"/>
        <v>0</v>
      </c>
      <c r="M82" s="232">
        <f t="shared" si="34"/>
        <v>0</v>
      </c>
      <c r="N82" s="232"/>
      <c r="O82" s="232"/>
      <c r="P82" s="232">
        <f t="shared" si="34"/>
        <v>0</v>
      </c>
      <c r="Q82" s="232">
        <f t="shared" si="34"/>
        <v>0</v>
      </c>
      <c r="R82" s="232">
        <f t="shared" si="34"/>
        <v>0</v>
      </c>
      <c r="S82" s="232">
        <f t="shared" si="34"/>
        <v>0</v>
      </c>
      <c r="T82" s="232">
        <f t="shared" si="34"/>
        <v>0</v>
      </c>
      <c r="U82" s="232">
        <f aca="true" t="shared" si="35" ref="U82:AB82">SUM(U67:U81)</f>
        <v>892392</v>
      </c>
      <c r="V82" s="232">
        <f t="shared" si="35"/>
        <v>0</v>
      </c>
      <c r="W82" s="232">
        <f t="shared" si="35"/>
        <v>200000</v>
      </c>
      <c r="X82" s="232">
        <f t="shared" si="35"/>
        <v>0</v>
      </c>
      <c r="Y82" s="232">
        <f t="shared" si="35"/>
        <v>0</v>
      </c>
      <c r="Z82" s="232"/>
      <c r="AA82" s="232">
        <f t="shared" si="35"/>
        <v>0</v>
      </c>
      <c r="AB82" s="232">
        <f t="shared" si="35"/>
        <v>0</v>
      </c>
      <c r="AC82" s="232">
        <f aca="true" t="shared" si="36" ref="AC82:AJ82">SUM(AC67:AC81)</f>
        <v>685000</v>
      </c>
      <c r="AD82" s="232">
        <f t="shared" si="36"/>
        <v>0</v>
      </c>
      <c r="AE82" s="232">
        <f t="shared" si="36"/>
        <v>0</v>
      </c>
      <c r="AF82" s="232">
        <f t="shared" si="36"/>
        <v>0</v>
      </c>
      <c r="AG82" s="232">
        <f t="shared" si="36"/>
        <v>0</v>
      </c>
      <c r="AH82" s="232">
        <f t="shared" si="36"/>
        <v>0</v>
      </c>
      <c r="AI82" s="232"/>
      <c r="AJ82" s="232">
        <f t="shared" si="36"/>
        <v>51396690.225000024</v>
      </c>
      <c r="AK82" s="232">
        <f t="shared" si="33"/>
        <v>62161093.225000024</v>
      </c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</row>
    <row r="83" spans="1:57" ht="15.75">
      <c r="A83" s="265">
        <v>46</v>
      </c>
      <c r="B83" s="252" t="s">
        <v>479</v>
      </c>
      <c r="C83" s="244" t="s">
        <v>480</v>
      </c>
      <c r="D83" s="233"/>
      <c r="E83" s="233"/>
      <c r="F83" s="233"/>
      <c r="G83" s="233"/>
      <c r="H83" s="233"/>
      <c r="I83" s="233"/>
      <c r="J83" s="233"/>
      <c r="K83" s="233"/>
      <c r="L83" s="233"/>
      <c r="M83" s="233"/>
      <c r="N83" s="233"/>
      <c r="O83" s="233"/>
      <c r="P83" s="233"/>
      <c r="Q83" s="233"/>
      <c r="R83" s="233"/>
      <c r="S83" s="233"/>
      <c r="T83" s="232"/>
      <c r="U83" s="233"/>
      <c r="V83" s="233"/>
      <c r="W83" s="233"/>
      <c r="X83" s="233"/>
      <c r="Y83" s="233"/>
      <c r="Z83" s="233"/>
      <c r="AA83" s="233"/>
      <c r="AB83" s="233"/>
      <c r="AC83" s="233"/>
      <c r="AD83" s="233"/>
      <c r="AE83" s="233"/>
      <c r="AF83" s="233"/>
      <c r="AG83" s="233"/>
      <c r="AH83" s="233"/>
      <c r="AI83" s="233"/>
      <c r="AJ83" s="233"/>
      <c r="AK83" s="232">
        <f t="shared" si="33"/>
        <v>0</v>
      </c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  <c r="BE83" s="90"/>
    </row>
    <row r="84" spans="1:57" ht="15.75">
      <c r="A84" s="265">
        <v>47</v>
      </c>
      <c r="B84" s="252" t="s">
        <v>481</v>
      </c>
      <c r="C84" s="246" t="s">
        <v>482</v>
      </c>
      <c r="D84" s="233"/>
      <c r="E84" s="233"/>
      <c r="F84" s="233"/>
      <c r="G84" s="233"/>
      <c r="H84" s="233"/>
      <c r="I84" s="233"/>
      <c r="J84" s="233"/>
      <c r="K84" s="233"/>
      <c r="L84" s="233"/>
      <c r="M84" s="233"/>
      <c r="N84" s="233">
        <v>85872000</v>
      </c>
      <c r="O84" s="233">
        <v>60705087</v>
      </c>
      <c r="P84" s="233"/>
      <c r="Q84" s="233"/>
      <c r="R84" s="233"/>
      <c r="S84" s="233"/>
      <c r="T84" s="232"/>
      <c r="U84" s="233"/>
      <c r="V84" s="233"/>
      <c r="W84" s="233"/>
      <c r="X84" s="233"/>
      <c r="Y84" s="233"/>
      <c r="Z84" s="233">
        <v>393700</v>
      </c>
      <c r="AA84" s="233"/>
      <c r="AB84" s="233"/>
      <c r="AC84" s="233"/>
      <c r="AD84" s="233"/>
      <c r="AE84" s="233"/>
      <c r="AF84" s="233"/>
      <c r="AG84" s="233"/>
      <c r="AH84" s="233"/>
      <c r="AI84" s="233"/>
      <c r="AJ84" s="233"/>
      <c r="AK84" s="232">
        <f t="shared" si="33"/>
        <v>146970787</v>
      </c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</row>
    <row r="85" spans="1:57" ht="15.75" customHeight="1" hidden="1">
      <c r="A85" s="265">
        <f t="shared" si="32"/>
        <v>42</v>
      </c>
      <c r="B85" s="252" t="s">
        <v>483</v>
      </c>
      <c r="C85" s="246" t="s">
        <v>484</v>
      </c>
      <c r="D85" s="233"/>
      <c r="E85" s="233"/>
      <c r="F85" s="233"/>
      <c r="G85" s="233"/>
      <c r="H85" s="233"/>
      <c r="I85" s="233"/>
      <c r="J85" s="233"/>
      <c r="K85" s="233"/>
      <c r="L85" s="233"/>
      <c r="M85" s="233"/>
      <c r="N85" s="233"/>
      <c r="O85" s="233"/>
      <c r="P85" s="233"/>
      <c r="Q85" s="233"/>
      <c r="R85" s="233"/>
      <c r="S85" s="233"/>
      <c r="T85" s="232"/>
      <c r="U85" s="233"/>
      <c r="V85" s="233"/>
      <c r="W85" s="233"/>
      <c r="X85" s="233"/>
      <c r="Y85" s="233"/>
      <c r="Z85" s="233"/>
      <c r="AA85" s="233"/>
      <c r="AB85" s="233"/>
      <c r="AC85" s="233"/>
      <c r="AD85" s="233"/>
      <c r="AE85" s="233"/>
      <c r="AF85" s="233"/>
      <c r="AG85" s="233"/>
      <c r="AH85" s="233"/>
      <c r="AI85" s="233"/>
      <c r="AJ85" s="233"/>
      <c r="AK85" s="232">
        <f t="shared" si="33"/>
        <v>0</v>
      </c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/>
      <c r="BB85" s="90"/>
      <c r="BC85" s="90"/>
      <c r="BD85" s="90"/>
      <c r="BE85" s="90"/>
    </row>
    <row r="86" spans="1:58" ht="15.75">
      <c r="A86" s="265">
        <v>48</v>
      </c>
      <c r="B86" s="252" t="s">
        <v>485</v>
      </c>
      <c r="C86" s="244" t="s">
        <v>486</v>
      </c>
      <c r="D86" s="233"/>
      <c r="E86" s="233"/>
      <c r="F86" s="233"/>
      <c r="G86" s="233"/>
      <c r="H86" s="233"/>
      <c r="I86" s="233"/>
      <c r="J86" s="233"/>
      <c r="K86" s="233"/>
      <c r="L86" s="233"/>
      <c r="M86" s="233"/>
      <c r="N86" s="233"/>
      <c r="O86" s="233">
        <v>34300850</v>
      </c>
      <c r="P86" s="233"/>
      <c r="Q86" s="233"/>
      <c r="R86" s="233"/>
      <c r="S86" s="233"/>
      <c r="T86" s="232"/>
      <c r="U86" s="233"/>
      <c r="V86" s="233"/>
      <c r="W86" s="233"/>
      <c r="X86" s="233"/>
      <c r="Y86" s="233"/>
      <c r="Z86" s="233"/>
      <c r="AA86" s="233">
        <v>439100</v>
      </c>
      <c r="AB86" s="233"/>
      <c r="AC86" s="233"/>
      <c r="AD86" s="233"/>
      <c r="AE86" s="233"/>
      <c r="AF86" s="233"/>
      <c r="AG86" s="233"/>
      <c r="AH86" s="233"/>
      <c r="AI86" s="233">
        <v>858680</v>
      </c>
      <c r="AJ86" s="233"/>
      <c r="AK86" s="232">
        <f t="shared" si="33"/>
        <v>35598630</v>
      </c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0"/>
      <c r="AW86" s="90"/>
      <c r="AX86" s="90"/>
      <c r="AY86" s="90"/>
      <c r="AZ86" s="90"/>
      <c r="BA86" s="90"/>
      <c r="BB86" s="90"/>
      <c r="BC86" s="90"/>
      <c r="BD86" s="90"/>
      <c r="BE86" s="90"/>
      <c r="BF86" s="90"/>
    </row>
    <row r="87" spans="1:58" ht="15.75" customHeight="1" hidden="1">
      <c r="A87" s="265">
        <f t="shared" si="32"/>
        <v>45</v>
      </c>
      <c r="B87" s="250" t="s">
        <v>487</v>
      </c>
      <c r="C87" s="244" t="s">
        <v>488</v>
      </c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2"/>
      <c r="U87" s="233"/>
      <c r="V87" s="233"/>
      <c r="W87" s="233"/>
      <c r="X87" s="233"/>
      <c r="Y87" s="233"/>
      <c r="Z87" s="233"/>
      <c r="AA87" s="233"/>
      <c r="AB87" s="233"/>
      <c r="AC87" s="233"/>
      <c r="AD87" s="233"/>
      <c r="AE87" s="233"/>
      <c r="AF87" s="233"/>
      <c r="AG87" s="233"/>
      <c r="AH87" s="233"/>
      <c r="AI87" s="233"/>
      <c r="AJ87" s="233"/>
      <c r="AK87" s="232">
        <f t="shared" si="33"/>
        <v>0</v>
      </c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  <c r="BB87" s="90"/>
      <c r="BC87" s="90"/>
      <c r="BD87" s="90"/>
      <c r="BE87" s="90"/>
      <c r="BF87" s="90"/>
    </row>
    <row r="88" spans="1:58" ht="15.75" customHeight="1" hidden="1">
      <c r="A88" s="265">
        <f t="shared" si="32"/>
        <v>46</v>
      </c>
      <c r="B88" s="250" t="s">
        <v>489</v>
      </c>
      <c r="C88" s="244" t="s">
        <v>490</v>
      </c>
      <c r="D88" s="233"/>
      <c r="E88" s="233"/>
      <c r="F88" s="233"/>
      <c r="G88" s="233"/>
      <c r="H88" s="233"/>
      <c r="I88" s="233"/>
      <c r="J88" s="233"/>
      <c r="K88" s="233"/>
      <c r="L88" s="233"/>
      <c r="M88" s="233"/>
      <c r="N88" s="233"/>
      <c r="O88" s="233"/>
      <c r="P88" s="233"/>
      <c r="Q88" s="233"/>
      <c r="R88" s="233"/>
      <c r="S88" s="233"/>
      <c r="T88" s="232"/>
      <c r="U88" s="233"/>
      <c r="V88" s="233"/>
      <c r="W88" s="233"/>
      <c r="X88" s="233"/>
      <c r="Y88" s="233"/>
      <c r="Z88" s="233"/>
      <c r="AA88" s="233"/>
      <c r="AB88" s="233"/>
      <c r="AC88" s="233"/>
      <c r="AD88" s="233"/>
      <c r="AE88" s="233"/>
      <c r="AF88" s="233"/>
      <c r="AG88" s="233"/>
      <c r="AH88" s="233"/>
      <c r="AI88" s="233"/>
      <c r="AJ88" s="233"/>
      <c r="AK88" s="232">
        <f t="shared" si="33"/>
        <v>0</v>
      </c>
      <c r="AL88" s="90"/>
      <c r="AM88" s="90"/>
      <c r="AN88" s="90"/>
      <c r="AO88" s="90"/>
      <c r="AP88" s="90"/>
      <c r="AQ88" s="90"/>
      <c r="AR88" s="90"/>
      <c r="AS88" s="90"/>
      <c r="AT88" s="90"/>
      <c r="AU88" s="90"/>
      <c r="AV88" s="90"/>
      <c r="AW88" s="90"/>
      <c r="AX88" s="90"/>
      <c r="AY88" s="90"/>
      <c r="AZ88" s="90"/>
      <c r="BA88" s="90"/>
      <c r="BB88" s="90"/>
      <c r="BC88" s="90"/>
      <c r="BD88" s="90"/>
      <c r="BE88" s="90"/>
      <c r="BF88" s="90"/>
    </row>
    <row r="89" spans="1:58" ht="15.75">
      <c r="A89" s="265">
        <v>49</v>
      </c>
      <c r="B89" s="250" t="s">
        <v>491</v>
      </c>
      <c r="C89" s="244" t="s">
        <v>492</v>
      </c>
      <c r="D89" s="233"/>
      <c r="E89" s="233"/>
      <c r="F89" s="233"/>
      <c r="G89" s="233"/>
      <c r="H89" s="233"/>
      <c r="I89" s="233"/>
      <c r="J89" s="232">
        <f>SUM(J82:J88)</f>
        <v>0</v>
      </c>
      <c r="K89" s="233"/>
      <c r="L89" s="233"/>
      <c r="M89" s="233"/>
      <c r="N89" s="233">
        <v>23185440</v>
      </c>
      <c r="O89" s="233">
        <v>25651603</v>
      </c>
      <c r="P89" s="233"/>
      <c r="Q89" s="233"/>
      <c r="R89" s="233"/>
      <c r="S89" s="233"/>
      <c r="T89" s="232"/>
      <c r="U89" s="233"/>
      <c r="V89" s="233"/>
      <c r="W89" s="233"/>
      <c r="X89" s="233"/>
      <c r="Y89" s="233"/>
      <c r="Z89" s="233">
        <v>106300</v>
      </c>
      <c r="AA89" s="233">
        <v>118557</v>
      </c>
      <c r="AB89" s="233"/>
      <c r="AC89" s="233"/>
      <c r="AD89" s="233"/>
      <c r="AE89" s="233"/>
      <c r="AF89" s="233"/>
      <c r="AG89" s="233"/>
      <c r="AH89" s="233"/>
      <c r="AI89" s="233">
        <v>231844</v>
      </c>
      <c r="AJ89" s="233"/>
      <c r="AK89" s="232">
        <f t="shared" si="33"/>
        <v>49293744</v>
      </c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0"/>
      <c r="BB89" s="90"/>
      <c r="BC89" s="90"/>
      <c r="BD89" s="90"/>
      <c r="BE89" s="90"/>
      <c r="BF89" s="90"/>
    </row>
    <row r="90" spans="1:58" s="89" customFormat="1" ht="19.5" customHeight="1">
      <c r="A90" s="265">
        <v>50</v>
      </c>
      <c r="B90" s="253" t="s">
        <v>493</v>
      </c>
      <c r="C90" s="249" t="s">
        <v>494</v>
      </c>
      <c r="D90" s="232">
        <f>SUM(D83:D89)</f>
        <v>0</v>
      </c>
      <c r="E90" s="232">
        <f>SUM(E83:E89)</f>
        <v>0</v>
      </c>
      <c r="F90" s="232">
        <f>SUM(F83:F89)</f>
        <v>0</v>
      </c>
      <c r="G90" s="232">
        <f>SUM(G83:G89)</f>
        <v>0</v>
      </c>
      <c r="H90" s="232"/>
      <c r="I90" s="232">
        <f>SUM(I83:I89)</f>
        <v>0</v>
      </c>
      <c r="J90" s="233"/>
      <c r="K90" s="232">
        <f aca="true" t="shared" si="37" ref="K90:T90">SUM(K83:K89)</f>
        <v>0</v>
      </c>
      <c r="L90" s="232">
        <f t="shared" si="37"/>
        <v>0</v>
      </c>
      <c r="M90" s="232">
        <f t="shared" si="37"/>
        <v>0</v>
      </c>
      <c r="N90" s="232">
        <f>SUM(N83:N89)</f>
        <v>109057440</v>
      </c>
      <c r="O90" s="232">
        <f>SUM(O83:O89)</f>
        <v>120657540</v>
      </c>
      <c r="P90" s="232">
        <f t="shared" si="37"/>
        <v>0</v>
      </c>
      <c r="Q90" s="232">
        <f t="shared" si="37"/>
        <v>0</v>
      </c>
      <c r="R90" s="232">
        <f t="shared" si="37"/>
        <v>0</v>
      </c>
      <c r="S90" s="232">
        <f t="shared" si="37"/>
        <v>0</v>
      </c>
      <c r="T90" s="232">
        <f t="shared" si="37"/>
        <v>0</v>
      </c>
      <c r="U90" s="232">
        <f>SUM(U86:U89)</f>
        <v>0</v>
      </c>
      <c r="V90" s="232">
        <f aca="true" t="shared" si="38" ref="V90:AJ90">SUM(V83:V89)</f>
        <v>0</v>
      </c>
      <c r="W90" s="232">
        <f t="shared" si="38"/>
        <v>0</v>
      </c>
      <c r="X90" s="232">
        <f t="shared" si="38"/>
        <v>0</v>
      </c>
      <c r="Y90" s="232">
        <f t="shared" si="38"/>
        <v>0</v>
      </c>
      <c r="Z90" s="232">
        <f>SUM(Z83:Z89)</f>
        <v>500000</v>
      </c>
      <c r="AA90" s="232">
        <f t="shared" si="38"/>
        <v>557657</v>
      </c>
      <c r="AB90" s="232">
        <f t="shared" si="38"/>
        <v>0</v>
      </c>
      <c r="AC90" s="232">
        <f t="shared" si="38"/>
        <v>0</v>
      </c>
      <c r="AD90" s="232">
        <f t="shared" si="38"/>
        <v>0</v>
      </c>
      <c r="AE90" s="232">
        <f t="shared" si="38"/>
        <v>0</v>
      </c>
      <c r="AF90" s="232">
        <f t="shared" si="38"/>
        <v>0</v>
      </c>
      <c r="AG90" s="232">
        <f t="shared" si="38"/>
        <v>0</v>
      </c>
      <c r="AH90" s="232">
        <f t="shared" si="38"/>
        <v>0</v>
      </c>
      <c r="AI90" s="232">
        <f>SUM(AI86:AI89)</f>
        <v>1090524</v>
      </c>
      <c r="AJ90" s="232">
        <f t="shared" si="38"/>
        <v>0</v>
      </c>
      <c r="AK90" s="232">
        <f t="shared" si="33"/>
        <v>231863161</v>
      </c>
      <c r="AL90" s="530"/>
      <c r="AM90" s="530"/>
      <c r="AN90" s="530"/>
      <c r="AO90" s="530"/>
      <c r="AP90" s="530"/>
      <c r="AQ90" s="530"/>
      <c r="AR90" s="530"/>
      <c r="AS90" s="530"/>
      <c r="AT90" s="530"/>
      <c r="AU90" s="530"/>
      <c r="AV90" s="530"/>
      <c r="AW90" s="530"/>
      <c r="AX90" s="530"/>
      <c r="AY90" s="530"/>
      <c r="AZ90" s="530"/>
      <c r="BA90" s="530"/>
      <c r="BB90" s="530"/>
      <c r="BC90" s="530"/>
      <c r="BD90" s="530"/>
      <c r="BE90" s="530"/>
      <c r="BF90" s="530"/>
    </row>
    <row r="91" spans="1:58" ht="19.5" customHeight="1">
      <c r="A91" s="265">
        <v>51</v>
      </c>
      <c r="B91" s="247" t="s">
        <v>495</v>
      </c>
      <c r="C91" s="244" t="s">
        <v>496</v>
      </c>
      <c r="D91" s="233"/>
      <c r="E91" s="233"/>
      <c r="F91" s="233"/>
      <c r="G91" s="233"/>
      <c r="H91" s="233"/>
      <c r="I91" s="233"/>
      <c r="J91" s="233"/>
      <c r="K91" s="233"/>
      <c r="L91" s="233"/>
      <c r="M91" s="233"/>
      <c r="N91" s="233"/>
      <c r="O91" s="233"/>
      <c r="P91" s="233"/>
      <c r="Q91" s="233"/>
      <c r="R91" s="233">
        <v>1023622</v>
      </c>
      <c r="S91" s="233"/>
      <c r="T91" s="232"/>
      <c r="U91" s="233"/>
      <c r="V91" s="233"/>
      <c r="W91" s="233"/>
      <c r="X91" s="233"/>
      <c r="Y91" s="233"/>
      <c r="Z91" s="233"/>
      <c r="AA91" s="233"/>
      <c r="AB91" s="233"/>
      <c r="AC91" s="233"/>
      <c r="AD91" s="233"/>
      <c r="AE91" s="233"/>
      <c r="AF91" s="233"/>
      <c r="AG91" s="233"/>
      <c r="AH91" s="233"/>
      <c r="AI91" s="233"/>
      <c r="AJ91" s="233"/>
      <c r="AK91" s="232">
        <f t="shared" si="33"/>
        <v>1023622</v>
      </c>
      <c r="AL91" s="90"/>
      <c r="AM91" s="90"/>
      <c r="AN91" s="90"/>
      <c r="AO91" s="531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0"/>
      <c r="BB91" s="90"/>
      <c r="BC91" s="90"/>
      <c r="BD91" s="90"/>
      <c r="BE91" s="90"/>
      <c r="BF91" s="90"/>
    </row>
    <row r="92" spans="1:58" ht="19.5" customHeight="1" hidden="1">
      <c r="A92" s="265">
        <f t="shared" si="32"/>
        <v>49</v>
      </c>
      <c r="B92" s="247" t="s">
        <v>497</v>
      </c>
      <c r="C92" s="244" t="s">
        <v>498</v>
      </c>
      <c r="D92" s="233"/>
      <c r="E92" s="233"/>
      <c r="F92" s="233"/>
      <c r="G92" s="233"/>
      <c r="H92" s="233"/>
      <c r="I92" s="233"/>
      <c r="J92" s="233"/>
      <c r="K92" s="233"/>
      <c r="L92" s="233"/>
      <c r="M92" s="233"/>
      <c r="N92" s="233"/>
      <c r="O92" s="233"/>
      <c r="P92" s="233"/>
      <c r="Q92" s="233"/>
      <c r="R92" s="233"/>
      <c r="S92" s="233"/>
      <c r="T92" s="232"/>
      <c r="U92" s="233"/>
      <c r="V92" s="233"/>
      <c r="W92" s="233"/>
      <c r="X92" s="233"/>
      <c r="Y92" s="233"/>
      <c r="Z92" s="233"/>
      <c r="AA92" s="233"/>
      <c r="AB92" s="233"/>
      <c r="AC92" s="233"/>
      <c r="AD92" s="233"/>
      <c r="AE92" s="233"/>
      <c r="AF92" s="233"/>
      <c r="AG92" s="233"/>
      <c r="AH92" s="233"/>
      <c r="AI92" s="233"/>
      <c r="AJ92" s="233"/>
      <c r="AK92" s="232">
        <f t="shared" si="33"/>
        <v>0</v>
      </c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90"/>
      <c r="BB92" s="90"/>
      <c r="BC92" s="90"/>
      <c r="BD92" s="90"/>
      <c r="BE92" s="90"/>
      <c r="BF92" s="90"/>
    </row>
    <row r="93" spans="1:58" ht="19.5" customHeight="1" hidden="1">
      <c r="A93" s="265">
        <f t="shared" si="32"/>
        <v>46</v>
      </c>
      <c r="B93" s="247" t="s">
        <v>499</v>
      </c>
      <c r="C93" s="244" t="s">
        <v>500</v>
      </c>
      <c r="D93" s="233"/>
      <c r="E93" s="233"/>
      <c r="F93" s="233"/>
      <c r="G93" s="233"/>
      <c r="H93" s="233"/>
      <c r="I93" s="233"/>
      <c r="J93" s="233"/>
      <c r="K93" s="233"/>
      <c r="L93" s="233"/>
      <c r="M93" s="233"/>
      <c r="N93" s="233"/>
      <c r="O93" s="233"/>
      <c r="P93" s="233"/>
      <c r="Q93" s="233"/>
      <c r="R93" s="233"/>
      <c r="S93" s="233"/>
      <c r="T93" s="232"/>
      <c r="U93" s="233"/>
      <c r="V93" s="233"/>
      <c r="W93" s="233"/>
      <c r="X93" s="233"/>
      <c r="Y93" s="233"/>
      <c r="Z93" s="233"/>
      <c r="AA93" s="233"/>
      <c r="AB93" s="233"/>
      <c r="AC93" s="233"/>
      <c r="AD93" s="233"/>
      <c r="AE93" s="233"/>
      <c r="AF93" s="233"/>
      <c r="AG93" s="233"/>
      <c r="AH93" s="233"/>
      <c r="AI93" s="233"/>
      <c r="AJ93" s="233"/>
      <c r="AK93" s="232">
        <f t="shared" si="33"/>
        <v>0</v>
      </c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0"/>
      <c r="BB93" s="90"/>
      <c r="BC93" s="90"/>
      <c r="BD93" s="90"/>
      <c r="BE93" s="90"/>
      <c r="BF93" s="90"/>
    </row>
    <row r="94" spans="1:58" ht="19.5" customHeight="1">
      <c r="A94" s="265">
        <v>52</v>
      </c>
      <c r="B94" s="247" t="s">
        <v>501</v>
      </c>
      <c r="C94" s="244" t="s">
        <v>502</v>
      </c>
      <c r="D94" s="233"/>
      <c r="E94" s="233"/>
      <c r="F94" s="233"/>
      <c r="G94" s="233"/>
      <c r="H94" s="233"/>
      <c r="I94" s="233"/>
      <c r="J94" s="232">
        <f>SUM(J90:J93)</f>
        <v>0</v>
      </c>
      <c r="K94" s="233"/>
      <c r="L94" s="233"/>
      <c r="M94" s="233"/>
      <c r="N94" s="233"/>
      <c r="O94" s="233"/>
      <c r="P94" s="233"/>
      <c r="Q94" s="233"/>
      <c r="R94" s="233">
        <v>276378</v>
      </c>
      <c r="S94" s="233"/>
      <c r="T94" s="232"/>
      <c r="U94" s="233"/>
      <c r="V94" s="233"/>
      <c r="W94" s="233"/>
      <c r="X94" s="233"/>
      <c r="Y94" s="233"/>
      <c r="Z94" s="233"/>
      <c r="AA94" s="233"/>
      <c r="AB94" s="233"/>
      <c r="AC94" s="233"/>
      <c r="AD94" s="233"/>
      <c r="AE94" s="233"/>
      <c r="AF94" s="233"/>
      <c r="AG94" s="233"/>
      <c r="AH94" s="233"/>
      <c r="AI94" s="233"/>
      <c r="AJ94" s="233"/>
      <c r="AK94" s="232">
        <f t="shared" si="33"/>
        <v>276378</v>
      </c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  <c r="BA94" s="90"/>
      <c r="BB94" s="90"/>
      <c r="BC94" s="90"/>
      <c r="BD94" s="90"/>
      <c r="BE94" s="90"/>
      <c r="BF94" s="90"/>
    </row>
    <row r="95" spans="1:58" s="89" customFormat="1" ht="19.5" customHeight="1">
      <c r="A95" s="265">
        <v>53</v>
      </c>
      <c r="B95" s="251" t="s">
        <v>503</v>
      </c>
      <c r="C95" s="249" t="s">
        <v>293</v>
      </c>
      <c r="D95" s="232">
        <f>SUM(D91:D94)</f>
        <v>0</v>
      </c>
      <c r="E95" s="232">
        <f>SUM(E91:E94)</f>
        <v>0</v>
      </c>
      <c r="F95" s="232">
        <f>SUM(F91:F94)</f>
        <v>0</v>
      </c>
      <c r="G95" s="232">
        <f>SUM(G91:G94)</f>
        <v>0</v>
      </c>
      <c r="H95" s="232"/>
      <c r="I95" s="232">
        <f>SUM(I91:I94)</f>
        <v>0</v>
      </c>
      <c r="J95" s="233"/>
      <c r="K95" s="232">
        <f aca="true" t="shared" si="39" ref="K95:T95">SUM(K91:K94)</f>
        <v>0</v>
      </c>
      <c r="L95" s="232">
        <f t="shared" si="39"/>
        <v>0</v>
      </c>
      <c r="M95" s="232">
        <f t="shared" si="39"/>
        <v>0</v>
      </c>
      <c r="N95" s="232"/>
      <c r="O95" s="232"/>
      <c r="P95" s="232">
        <f t="shared" si="39"/>
        <v>0</v>
      </c>
      <c r="Q95" s="232">
        <f t="shared" si="39"/>
        <v>0</v>
      </c>
      <c r="R95" s="232">
        <f t="shared" si="39"/>
        <v>1300000</v>
      </c>
      <c r="S95" s="232">
        <f t="shared" si="39"/>
        <v>0</v>
      </c>
      <c r="T95" s="232">
        <f t="shared" si="39"/>
        <v>0</v>
      </c>
      <c r="U95" s="232">
        <f aca="true" t="shared" si="40" ref="U95:AB95">SUM(U91:U94)</f>
        <v>0</v>
      </c>
      <c r="V95" s="232">
        <f t="shared" si="40"/>
        <v>0</v>
      </c>
      <c r="W95" s="232">
        <f t="shared" si="40"/>
        <v>0</v>
      </c>
      <c r="X95" s="232">
        <f t="shared" si="40"/>
        <v>0</v>
      </c>
      <c r="Y95" s="232">
        <f t="shared" si="40"/>
        <v>0</v>
      </c>
      <c r="Z95" s="232"/>
      <c r="AA95" s="232">
        <f t="shared" si="40"/>
        <v>0</v>
      </c>
      <c r="AB95" s="232">
        <f t="shared" si="40"/>
        <v>0</v>
      </c>
      <c r="AC95" s="232">
        <f aca="true" t="shared" si="41" ref="AC95:AJ95">SUM(AC91:AC94)</f>
        <v>0</v>
      </c>
      <c r="AD95" s="232">
        <f t="shared" si="41"/>
        <v>0</v>
      </c>
      <c r="AE95" s="232">
        <f t="shared" si="41"/>
        <v>0</v>
      </c>
      <c r="AF95" s="232">
        <f t="shared" si="41"/>
        <v>0</v>
      </c>
      <c r="AG95" s="232">
        <f t="shared" si="41"/>
        <v>0</v>
      </c>
      <c r="AH95" s="232">
        <f t="shared" si="41"/>
        <v>0</v>
      </c>
      <c r="AI95" s="232"/>
      <c r="AJ95" s="232">
        <f t="shared" si="41"/>
        <v>0</v>
      </c>
      <c r="AK95" s="232">
        <f t="shared" si="33"/>
        <v>1300000</v>
      </c>
      <c r="AL95" s="530"/>
      <c r="AM95" s="530"/>
      <c r="AN95" s="530"/>
      <c r="AO95" s="530"/>
      <c r="AP95" s="530"/>
      <c r="AQ95" s="530"/>
      <c r="AR95" s="530"/>
      <c r="AS95" s="530"/>
      <c r="AT95" s="530"/>
      <c r="AU95" s="530"/>
      <c r="AV95" s="530"/>
      <c r="AW95" s="530"/>
      <c r="AX95" s="530"/>
      <c r="AY95" s="530"/>
      <c r="AZ95" s="530"/>
      <c r="BA95" s="530"/>
      <c r="BB95" s="530"/>
      <c r="BC95" s="530"/>
      <c r="BD95" s="530"/>
      <c r="BE95" s="530"/>
      <c r="BF95" s="530"/>
    </row>
    <row r="96" spans="1:58" ht="29.25" customHeight="1" hidden="1">
      <c r="A96" s="265">
        <f t="shared" si="32"/>
        <v>51</v>
      </c>
      <c r="B96" s="247" t="s">
        <v>504</v>
      </c>
      <c r="C96" s="244" t="s">
        <v>505</v>
      </c>
      <c r="D96" s="233"/>
      <c r="E96" s="233"/>
      <c r="F96" s="233"/>
      <c r="G96" s="233"/>
      <c r="H96" s="233"/>
      <c r="I96" s="233"/>
      <c r="J96" s="233"/>
      <c r="K96" s="233"/>
      <c r="L96" s="233"/>
      <c r="M96" s="233"/>
      <c r="N96" s="233"/>
      <c r="O96" s="233"/>
      <c r="P96" s="233"/>
      <c r="Q96" s="233"/>
      <c r="R96" s="233"/>
      <c r="S96" s="233"/>
      <c r="T96" s="232"/>
      <c r="U96" s="233"/>
      <c r="V96" s="233"/>
      <c r="W96" s="233"/>
      <c r="X96" s="233"/>
      <c r="Y96" s="233"/>
      <c r="Z96" s="233"/>
      <c r="AA96" s="233"/>
      <c r="AB96" s="233"/>
      <c r="AC96" s="233"/>
      <c r="AD96" s="233"/>
      <c r="AE96" s="233"/>
      <c r="AF96" s="233"/>
      <c r="AG96" s="233"/>
      <c r="AH96" s="233"/>
      <c r="AI96" s="233"/>
      <c r="AJ96" s="233"/>
      <c r="AK96" s="232">
        <f t="shared" si="33"/>
        <v>0</v>
      </c>
      <c r="AL96" s="90"/>
      <c r="AM96" s="90"/>
      <c r="AN96" s="90"/>
      <c r="AO96" s="90"/>
      <c r="AP96" s="90"/>
      <c r="AQ96" s="90"/>
      <c r="AR96" s="90"/>
      <c r="AS96" s="90"/>
      <c r="AT96" s="90"/>
      <c r="AU96" s="90"/>
      <c r="AV96" s="90"/>
      <c r="AW96" s="90"/>
      <c r="AX96" s="90"/>
      <c r="AY96" s="90"/>
      <c r="AZ96" s="90"/>
      <c r="BA96" s="90"/>
      <c r="BB96" s="90"/>
      <c r="BC96" s="90"/>
      <c r="BD96" s="90"/>
      <c r="BE96" s="90"/>
      <c r="BF96" s="90"/>
    </row>
    <row r="97" spans="1:58" ht="29.25" customHeight="1" hidden="1">
      <c r="A97" s="265">
        <f t="shared" si="32"/>
        <v>52</v>
      </c>
      <c r="B97" s="247" t="s">
        <v>506</v>
      </c>
      <c r="C97" s="244" t="s">
        <v>507</v>
      </c>
      <c r="D97" s="233"/>
      <c r="E97" s="233"/>
      <c r="F97" s="233"/>
      <c r="G97" s="233"/>
      <c r="H97" s="233"/>
      <c r="I97" s="233"/>
      <c r="J97" s="233"/>
      <c r="K97" s="233"/>
      <c r="L97" s="233"/>
      <c r="M97" s="233"/>
      <c r="N97" s="233"/>
      <c r="O97" s="233"/>
      <c r="P97" s="233"/>
      <c r="Q97" s="233"/>
      <c r="R97" s="233"/>
      <c r="S97" s="233"/>
      <c r="T97" s="232"/>
      <c r="U97" s="233"/>
      <c r="V97" s="233"/>
      <c r="W97" s="233"/>
      <c r="X97" s="233"/>
      <c r="Y97" s="233"/>
      <c r="Z97" s="233"/>
      <c r="AA97" s="233"/>
      <c r="AB97" s="233"/>
      <c r="AC97" s="233"/>
      <c r="AD97" s="233"/>
      <c r="AE97" s="233"/>
      <c r="AF97" s="233"/>
      <c r="AG97" s="233"/>
      <c r="AH97" s="233"/>
      <c r="AI97" s="233"/>
      <c r="AJ97" s="233"/>
      <c r="AK97" s="232">
        <f t="shared" si="33"/>
        <v>0</v>
      </c>
      <c r="AL97" s="90"/>
      <c r="AM97" s="90"/>
      <c r="AN97" s="90"/>
      <c r="AO97" s="90"/>
      <c r="AP97" s="90"/>
      <c r="AQ97" s="90"/>
      <c r="AR97" s="90"/>
      <c r="AS97" s="90"/>
      <c r="AT97" s="90"/>
      <c r="AU97" s="90"/>
      <c r="AV97" s="90"/>
      <c r="AW97" s="90"/>
      <c r="AX97" s="90"/>
      <c r="AY97" s="90"/>
      <c r="AZ97" s="90"/>
      <c r="BA97" s="90"/>
      <c r="BB97" s="90"/>
      <c r="BC97" s="90"/>
      <c r="BD97" s="90"/>
      <c r="BE97" s="90"/>
      <c r="BF97" s="90"/>
    </row>
    <row r="98" spans="1:58" ht="29.25" customHeight="1" hidden="1">
      <c r="A98" s="265">
        <f t="shared" si="32"/>
        <v>50</v>
      </c>
      <c r="B98" s="247" t="s">
        <v>508</v>
      </c>
      <c r="C98" s="244" t="s">
        <v>509</v>
      </c>
      <c r="D98" s="233"/>
      <c r="E98" s="233"/>
      <c r="F98" s="233"/>
      <c r="G98" s="233"/>
      <c r="H98" s="233"/>
      <c r="I98" s="233"/>
      <c r="J98" s="233"/>
      <c r="K98" s="233"/>
      <c r="L98" s="233"/>
      <c r="M98" s="233"/>
      <c r="N98" s="233"/>
      <c r="O98" s="233"/>
      <c r="P98" s="233"/>
      <c r="Q98" s="233"/>
      <c r="R98" s="233"/>
      <c r="S98" s="233"/>
      <c r="T98" s="232"/>
      <c r="U98" s="233"/>
      <c r="V98" s="233"/>
      <c r="W98" s="233"/>
      <c r="X98" s="233"/>
      <c r="Y98" s="233"/>
      <c r="Z98" s="233"/>
      <c r="AA98" s="233"/>
      <c r="AB98" s="233"/>
      <c r="AC98" s="233"/>
      <c r="AD98" s="233"/>
      <c r="AE98" s="233"/>
      <c r="AF98" s="233"/>
      <c r="AG98" s="233"/>
      <c r="AH98" s="233"/>
      <c r="AI98" s="233"/>
      <c r="AJ98" s="233"/>
      <c r="AK98" s="232">
        <f t="shared" si="33"/>
        <v>0</v>
      </c>
      <c r="AL98" s="90"/>
      <c r="AM98" s="90"/>
      <c r="AN98" s="90"/>
      <c r="AO98" s="90"/>
      <c r="AP98" s="90"/>
      <c r="AQ98" s="90"/>
      <c r="AR98" s="90"/>
      <c r="AS98" s="90"/>
      <c r="AT98" s="90"/>
      <c r="AU98" s="90"/>
      <c r="AV98" s="90"/>
      <c r="AW98" s="90"/>
      <c r="AX98" s="90"/>
      <c r="AY98" s="90"/>
      <c r="AZ98" s="90"/>
      <c r="BA98" s="90"/>
      <c r="BB98" s="90"/>
      <c r="BC98" s="90"/>
      <c r="BD98" s="90"/>
      <c r="BE98" s="90"/>
      <c r="BF98" s="90"/>
    </row>
    <row r="99" spans="1:58" ht="19.5" customHeight="1" hidden="1">
      <c r="A99" s="265">
        <f t="shared" si="32"/>
        <v>47</v>
      </c>
      <c r="B99" s="247" t="s">
        <v>510</v>
      </c>
      <c r="C99" s="244" t="s">
        <v>511</v>
      </c>
      <c r="D99" s="233"/>
      <c r="E99" s="233"/>
      <c r="F99" s="233"/>
      <c r="G99" s="233"/>
      <c r="H99" s="233"/>
      <c r="I99" s="233"/>
      <c r="J99" s="233"/>
      <c r="K99" s="233"/>
      <c r="L99" s="233"/>
      <c r="M99" s="233"/>
      <c r="N99" s="233"/>
      <c r="O99" s="233"/>
      <c r="P99" s="233"/>
      <c r="Q99" s="233"/>
      <c r="R99" s="233"/>
      <c r="S99" s="233"/>
      <c r="T99" s="232"/>
      <c r="U99" s="233"/>
      <c r="V99" s="233"/>
      <c r="W99" s="233"/>
      <c r="X99" s="233"/>
      <c r="Y99" s="233"/>
      <c r="Z99" s="233"/>
      <c r="AA99" s="233"/>
      <c r="AB99" s="233"/>
      <c r="AC99" s="233"/>
      <c r="AD99" s="233"/>
      <c r="AE99" s="233"/>
      <c r="AF99" s="233"/>
      <c r="AG99" s="233"/>
      <c r="AH99" s="233"/>
      <c r="AI99" s="233"/>
      <c r="AJ99" s="233"/>
      <c r="AK99" s="232">
        <f t="shared" si="33"/>
        <v>0</v>
      </c>
      <c r="AL99" s="90"/>
      <c r="AM99" s="90"/>
      <c r="AN99" s="90"/>
      <c r="AO99" s="90"/>
      <c r="AP99" s="90"/>
      <c r="AQ99" s="90"/>
      <c r="AR99" s="90"/>
      <c r="AS99" s="90"/>
      <c r="AT99" s="90"/>
      <c r="AU99" s="90"/>
      <c r="AV99" s="90"/>
      <c r="AW99" s="90"/>
      <c r="AX99" s="90"/>
      <c r="AY99" s="90"/>
      <c r="AZ99" s="90"/>
      <c r="BA99" s="90"/>
      <c r="BB99" s="90"/>
      <c r="BC99" s="90"/>
      <c r="BD99" s="90"/>
      <c r="BE99" s="90"/>
      <c r="BF99" s="90"/>
    </row>
    <row r="100" spans="1:58" ht="29.25" customHeight="1" hidden="1">
      <c r="A100" s="265">
        <f t="shared" si="32"/>
        <v>53</v>
      </c>
      <c r="B100" s="247" t="s">
        <v>512</v>
      </c>
      <c r="C100" s="244" t="s">
        <v>513</v>
      </c>
      <c r="D100" s="233"/>
      <c r="E100" s="233"/>
      <c r="F100" s="233"/>
      <c r="G100" s="233"/>
      <c r="H100" s="233"/>
      <c r="I100" s="233"/>
      <c r="J100" s="233"/>
      <c r="K100" s="233"/>
      <c r="L100" s="233"/>
      <c r="M100" s="233"/>
      <c r="N100" s="233"/>
      <c r="O100" s="233"/>
      <c r="P100" s="233"/>
      <c r="Q100" s="233"/>
      <c r="R100" s="233"/>
      <c r="S100" s="233"/>
      <c r="T100" s="232"/>
      <c r="U100" s="233"/>
      <c r="V100" s="233"/>
      <c r="W100" s="233"/>
      <c r="X100" s="233"/>
      <c r="Y100" s="233"/>
      <c r="Z100" s="233"/>
      <c r="AA100" s="233"/>
      <c r="AB100" s="233"/>
      <c r="AC100" s="233"/>
      <c r="AD100" s="233"/>
      <c r="AE100" s="233"/>
      <c r="AF100" s="233"/>
      <c r="AG100" s="233"/>
      <c r="AH100" s="233"/>
      <c r="AI100" s="233"/>
      <c r="AJ100" s="233"/>
      <c r="AK100" s="232">
        <f t="shared" si="33"/>
        <v>0</v>
      </c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0"/>
      <c r="BB100" s="90"/>
      <c r="BC100" s="90"/>
      <c r="BD100" s="90"/>
      <c r="BE100" s="90"/>
      <c r="BF100" s="90"/>
    </row>
    <row r="101" spans="1:58" ht="29.25" customHeight="1" hidden="1">
      <c r="A101" s="265">
        <f t="shared" si="32"/>
        <v>54</v>
      </c>
      <c r="B101" s="247" t="s">
        <v>514</v>
      </c>
      <c r="C101" s="244" t="s">
        <v>515</v>
      </c>
      <c r="D101" s="233"/>
      <c r="E101" s="233"/>
      <c r="F101" s="233"/>
      <c r="G101" s="233"/>
      <c r="H101" s="233"/>
      <c r="I101" s="233"/>
      <c r="J101" s="233"/>
      <c r="K101" s="233"/>
      <c r="L101" s="233"/>
      <c r="M101" s="233"/>
      <c r="N101" s="233"/>
      <c r="O101" s="233"/>
      <c r="P101" s="233"/>
      <c r="Q101" s="233"/>
      <c r="R101" s="233"/>
      <c r="S101" s="233"/>
      <c r="T101" s="232"/>
      <c r="U101" s="233"/>
      <c r="V101" s="233"/>
      <c r="W101" s="233"/>
      <c r="X101" s="233"/>
      <c r="Y101" s="233"/>
      <c r="Z101" s="233"/>
      <c r="AA101" s="233"/>
      <c r="AB101" s="233"/>
      <c r="AC101" s="233"/>
      <c r="AD101" s="233"/>
      <c r="AE101" s="233"/>
      <c r="AF101" s="233"/>
      <c r="AG101" s="233"/>
      <c r="AH101" s="233"/>
      <c r="AI101" s="233"/>
      <c r="AJ101" s="233"/>
      <c r="AK101" s="232">
        <f t="shared" si="33"/>
        <v>0</v>
      </c>
      <c r="AL101" s="90"/>
      <c r="AM101" s="90"/>
      <c r="AN101" s="90"/>
      <c r="AO101" s="90"/>
      <c r="AP101" s="90"/>
      <c r="AQ101" s="90"/>
      <c r="AR101" s="90"/>
      <c r="AS101" s="90"/>
      <c r="AT101" s="90"/>
      <c r="AU101" s="90"/>
      <c r="AV101" s="90"/>
      <c r="AW101" s="90"/>
      <c r="AX101" s="90"/>
      <c r="AY101" s="90"/>
      <c r="AZ101" s="90"/>
      <c r="BA101" s="90"/>
      <c r="BB101" s="90"/>
      <c r="BC101" s="90"/>
      <c r="BD101" s="90"/>
      <c r="BE101" s="90"/>
      <c r="BF101" s="90"/>
    </row>
    <row r="102" spans="1:58" ht="19.5" customHeight="1" hidden="1">
      <c r="A102" s="265">
        <f t="shared" si="32"/>
        <v>52</v>
      </c>
      <c r="B102" s="247" t="s">
        <v>516</v>
      </c>
      <c r="C102" s="244" t="s">
        <v>517</v>
      </c>
      <c r="D102" s="233"/>
      <c r="E102" s="233"/>
      <c r="F102" s="233"/>
      <c r="G102" s="233"/>
      <c r="H102" s="233"/>
      <c r="I102" s="233"/>
      <c r="J102" s="233"/>
      <c r="K102" s="233"/>
      <c r="L102" s="233"/>
      <c r="M102" s="233"/>
      <c r="N102" s="233"/>
      <c r="O102" s="233"/>
      <c r="P102" s="233"/>
      <c r="Q102" s="233"/>
      <c r="R102" s="233"/>
      <c r="S102" s="233"/>
      <c r="T102" s="232"/>
      <c r="U102" s="233"/>
      <c r="V102" s="233"/>
      <c r="W102" s="233"/>
      <c r="X102" s="233"/>
      <c r="Y102" s="233"/>
      <c r="Z102" s="233"/>
      <c r="AA102" s="233"/>
      <c r="AB102" s="233"/>
      <c r="AC102" s="233"/>
      <c r="AD102" s="233"/>
      <c r="AE102" s="233"/>
      <c r="AF102" s="233"/>
      <c r="AG102" s="233"/>
      <c r="AH102" s="233"/>
      <c r="AI102" s="233"/>
      <c r="AJ102" s="233"/>
      <c r="AK102" s="232">
        <f t="shared" si="33"/>
        <v>0</v>
      </c>
      <c r="AL102" s="90"/>
      <c r="AM102" s="90"/>
      <c r="AN102" s="90"/>
      <c r="AO102" s="90"/>
      <c r="AP102" s="90"/>
      <c r="AQ102" s="90"/>
      <c r="AR102" s="90"/>
      <c r="AS102" s="90"/>
      <c r="AT102" s="90"/>
      <c r="AU102" s="90"/>
      <c r="AV102" s="90"/>
      <c r="AW102" s="90"/>
      <c r="AX102" s="90"/>
      <c r="AY102" s="90"/>
      <c r="AZ102" s="90"/>
      <c r="BA102" s="90"/>
      <c r="BB102" s="90"/>
      <c r="BC102" s="90"/>
      <c r="BD102" s="90"/>
      <c r="BE102" s="90"/>
      <c r="BF102" s="90"/>
    </row>
    <row r="103" spans="1:58" ht="19.5" customHeight="1" hidden="1">
      <c r="A103" s="265">
        <f t="shared" si="32"/>
        <v>53</v>
      </c>
      <c r="B103" s="247" t="s">
        <v>518</v>
      </c>
      <c r="C103" s="244" t="s">
        <v>519</v>
      </c>
      <c r="D103" s="233"/>
      <c r="E103" s="233"/>
      <c r="F103" s="233"/>
      <c r="G103" s="233"/>
      <c r="H103" s="233"/>
      <c r="I103" s="233"/>
      <c r="J103" s="232">
        <f>SUM(J95:J102)</f>
        <v>0</v>
      </c>
      <c r="K103" s="233"/>
      <c r="L103" s="233"/>
      <c r="M103" s="233"/>
      <c r="N103" s="233"/>
      <c r="O103" s="233"/>
      <c r="P103" s="233"/>
      <c r="Q103" s="233"/>
      <c r="R103" s="233"/>
      <c r="S103" s="233"/>
      <c r="T103" s="232"/>
      <c r="U103" s="233"/>
      <c r="V103" s="233"/>
      <c r="W103" s="233"/>
      <c r="X103" s="233"/>
      <c r="Y103" s="233"/>
      <c r="Z103" s="233"/>
      <c r="AA103" s="233"/>
      <c r="AB103" s="233"/>
      <c r="AC103" s="233"/>
      <c r="AD103" s="233"/>
      <c r="AE103" s="233"/>
      <c r="AF103" s="233"/>
      <c r="AG103" s="233"/>
      <c r="AH103" s="233"/>
      <c r="AI103" s="233"/>
      <c r="AJ103" s="233"/>
      <c r="AK103" s="232">
        <f t="shared" si="33"/>
        <v>0</v>
      </c>
      <c r="AL103" s="90"/>
      <c r="AM103" s="90"/>
      <c r="AN103" s="90"/>
      <c r="AO103" s="90"/>
      <c r="AP103" s="90"/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  <c r="BA103" s="90"/>
      <c r="BB103" s="90"/>
      <c r="BC103" s="90"/>
      <c r="BD103" s="90"/>
      <c r="BE103" s="90"/>
      <c r="BF103" s="90"/>
    </row>
    <row r="104" spans="1:58" ht="19.5" customHeight="1" hidden="1">
      <c r="A104" s="265">
        <f t="shared" si="32"/>
        <v>51</v>
      </c>
      <c r="B104" s="251" t="s">
        <v>520</v>
      </c>
      <c r="C104" s="249" t="s">
        <v>521</v>
      </c>
      <c r="D104" s="232">
        <f>SUM(D96:D103)</f>
        <v>0</v>
      </c>
      <c r="E104" s="232">
        <f>SUM(E96:E103)</f>
        <v>0</v>
      </c>
      <c r="F104" s="232">
        <f>SUM(F96:F103)</f>
        <v>0</v>
      </c>
      <c r="G104" s="232"/>
      <c r="H104" s="232"/>
      <c r="I104" s="232">
        <f>SUM(I96:I103)</f>
        <v>0</v>
      </c>
      <c r="J104" s="232">
        <f>SUM(J27+J28+J57+J65+J81+J89+J94+J103)</f>
        <v>0</v>
      </c>
      <c r="K104" s="232">
        <f aca="true" t="shared" si="42" ref="K104:T104">SUM(K96:K103)</f>
        <v>0</v>
      </c>
      <c r="L104" s="232">
        <f t="shared" si="42"/>
        <v>0</v>
      </c>
      <c r="M104" s="232">
        <f t="shared" si="42"/>
        <v>0</v>
      </c>
      <c r="N104" s="232"/>
      <c r="O104" s="232"/>
      <c r="P104" s="232">
        <f t="shared" si="42"/>
        <v>0</v>
      </c>
      <c r="Q104" s="232">
        <f t="shared" si="42"/>
        <v>0</v>
      </c>
      <c r="R104" s="232">
        <f t="shared" si="42"/>
        <v>0</v>
      </c>
      <c r="S104" s="232">
        <f t="shared" si="42"/>
        <v>0</v>
      </c>
      <c r="T104" s="232">
        <f t="shared" si="42"/>
        <v>0</v>
      </c>
      <c r="U104" s="232">
        <f aca="true" t="shared" si="43" ref="U104:AB104">SUM(U96:U103)</f>
        <v>0</v>
      </c>
      <c r="V104" s="232">
        <f t="shared" si="43"/>
        <v>0</v>
      </c>
      <c r="W104" s="232">
        <f t="shared" si="43"/>
        <v>0</v>
      </c>
      <c r="X104" s="232">
        <f t="shared" si="43"/>
        <v>0</v>
      </c>
      <c r="Y104" s="232">
        <f t="shared" si="43"/>
        <v>0</v>
      </c>
      <c r="Z104" s="232"/>
      <c r="AA104" s="232">
        <f t="shared" si="43"/>
        <v>0</v>
      </c>
      <c r="AB104" s="232">
        <f t="shared" si="43"/>
        <v>0</v>
      </c>
      <c r="AC104" s="232">
        <f aca="true" t="shared" si="44" ref="AC104:AJ104">SUM(AC96:AC103)</f>
        <v>0</v>
      </c>
      <c r="AD104" s="232">
        <f t="shared" si="44"/>
        <v>0</v>
      </c>
      <c r="AE104" s="232">
        <f t="shared" si="44"/>
        <v>0</v>
      </c>
      <c r="AF104" s="232">
        <f t="shared" si="44"/>
        <v>0</v>
      </c>
      <c r="AG104" s="232">
        <f t="shared" si="44"/>
        <v>0</v>
      </c>
      <c r="AH104" s="232">
        <f t="shared" si="44"/>
        <v>0</v>
      </c>
      <c r="AI104" s="232"/>
      <c r="AJ104" s="232">
        <f t="shared" si="44"/>
        <v>0</v>
      </c>
      <c r="AK104" s="232">
        <f t="shared" si="33"/>
        <v>0</v>
      </c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</row>
    <row r="105" spans="1:58" s="89" customFormat="1" ht="19.5" customHeight="1">
      <c r="A105" s="265">
        <v>54</v>
      </c>
      <c r="B105" s="253" t="s">
        <v>522</v>
      </c>
      <c r="C105" s="254" t="s">
        <v>523</v>
      </c>
      <c r="D105" s="232">
        <f>D27+D28+D57+D66+D82+D90+D95</f>
        <v>16538159</v>
      </c>
      <c r="E105" s="232">
        <f>SUM(E27+E28+E57+E66+E82+E90+E95+E104)</f>
        <v>5288280</v>
      </c>
      <c r="F105" s="232">
        <f>SUM(F27+F28+F57+F66+F82+F90+F95+F104)</f>
        <v>0</v>
      </c>
      <c r="G105" s="232">
        <f>SUM(G27+G28+G57+G66+G82+G90+G95+G104)</f>
        <v>660000</v>
      </c>
      <c r="H105" s="232"/>
      <c r="I105" s="232">
        <f>SUM(I27+I28+I57+I66+I82+I90+I95+I104)</f>
        <v>8262011</v>
      </c>
      <c r="J105" s="232"/>
      <c r="K105" s="232">
        <f aca="true" t="shared" si="45" ref="K105:V105">SUM(K27+K28+K57+K66+K82+K90+K95+K104)</f>
        <v>1595950</v>
      </c>
      <c r="L105" s="232">
        <f t="shared" si="45"/>
        <v>2734310</v>
      </c>
      <c r="M105" s="232">
        <f t="shared" si="45"/>
        <v>4864000</v>
      </c>
      <c r="N105" s="232">
        <f t="shared" si="45"/>
        <v>132365750</v>
      </c>
      <c r="O105" s="232">
        <f t="shared" si="45"/>
        <v>137329832</v>
      </c>
      <c r="P105" s="232">
        <f t="shared" si="45"/>
        <v>2108200</v>
      </c>
      <c r="Q105" s="232">
        <f t="shared" si="45"/>
        <v>4632190</v>
      </c>
      <c r="R105" s="232">
        <f t="shared" si="45"/>
        <v>4928860</v>
      </c>
      <c r="S105" s="232">
        <f t="shared" si="45"/>
        <v>556800</v>
      </c>
      <c r="T105" s="232">
        <f t="shared" si="45"/>
        <v>0</v>
      </c>
      <c r="U105" s="232">
        <f t="shared" si="45"/>
        <v>8183940</v>
      </c>
      <c r="V105" s="232">
        <f t="shared" si="45"/>
        <v>185420</v>
      </c>
      <c r="W105" s="232">
        <f>W57+W27+W28+W82</f>
        <v>14356320</v>
      </c>
      <c r="X105" s="232">
        <f aca="true" t="shared" si="46" ref="X105:AJ105">SUM(X27+X28+X57+X66+X82+X90+X95+X104)</f>
        <v>0</v>
      </c>
      <c r="Y105" s="232">
        <f t="shared" si="46"/>
        <v>0</v>
      </c>
      <c r="Z105" s="232">
        <f t="shared" si="46"/>
        <v>500000</v>
      </c>
      <c r="AA105" s="232">
        <f t="shared" si="46"/>
        <v>42961332</v>
      </c>
      <c r="AB105" s="232">
        <f t="shared" si="46"/>
        <v>0</v>
      </c>
      <c r="AC105" s="232">
        <f t="shared" si="46"/>
        <v>685000</v>
      </c>
      <c r="AD105" s="232">
        <f t="shared" si="46"/>
        <v>0</v>
      </c>
      <c r="AE105" s="232">
        <f t="shared" si="46"/>
        <v>0</v>
      </c>
      <c r="AF105" s="232">
        <f t="shared" si="46"/>
        <v>6858000</v>
      </c>
      <c r="AG105" s="232">
        <f t="shared" si="46"/>
        <v>4000250</v>
      </c>
      <c r="AH105" s="232">
        <f t="shared" si="46"/>
        <v>3466350</v>
      </c>
      <c r="AI105" s="232">
        <f t="shared" si="46"/>
        <v>2437414</v>
      </c>
      <c r="AJ105" s="232">
        <f t="shared" si="46"/>
        <v>51396690.225000024</v>
      </c>
      <c r="AK105" s="232">
        <f t="shared" si="33"/>
        <v>456895058.225</v>
      </c>
      <c r="AL105" s="530"/>
      <c r="AM105" s="530"/>
      <c r="AN105" s="530"/>
      <c r="AO105" s="530"/>
      <c r="AP105" s="530"/>
      <c r="AQ105" s="530"/>
      <c r="AR105" s="530"/>
      <c r="AS105" s="530"/>
      <c r="AT105" s="530"/>
      <c r="AU105" s="530"/>
      <c r="AV105" s="530"/>
      <c r="AW105" s="530"/>
      <c r="AX105" s="530"/>
      <c r="AY105" s="530"/>
      <c r="AZ105" s="530"/>
      <c r="BA105" s="530"/>
      <c r="BB105" s="530"/>
      <c r="BC105" s="530"/>
      <c r="BD105" s="530"/>
      <c r="BE105" s="530"/>
      <c r="BF105" s="530"/>
    </row>
    <row r="106" spans="1:58" s="89" customFormat="1" ht="19.5" customHeight="1">
      <c r="A106" s="265">
        <v>55</v>
      </c>
      <c r="B106" s="253" t="s">
        <v>1047</v>
      </c>
      <c r="C106" s="254" t="s">
        <v>1214</v>
      </c>
      <c r="D106" s="232"/>
      <c r="E106" s="232"/>
      <c r="F106" s="232"/>
      <c r="G106" s="232"/>
      <c r="H106" s="232">
        <v>4874918</v>
      </c>
      <c r="I106" s="232"/>
      <c r="J106" s="232"/>
      <c r="K106" s="232"/>
      <c r="L106" s="232"/>
      <c r="M106" s="232"/>
      <c r="N106" s="232"/>
      <c r="O106" s="232"/>
      <c r="P106" s="232"/>
      <c r="Q106" s="232"/>
      <c r="R106" s="232"/>
      <c r="S106" s="232"/>
      <c r="T106" s="232"/>
      <c r="U106" s="232"/>
      <c r="V106" s="232"/>
      <c r="W106" s="232"/>
      <c r="X106" s="232"/>
      <c r="Y106" s="232"/>
      <c r="Z106" s="232"/>
      <c r="AA106" s="232"/>
      <c r="AB106" s="232"/>
      <c r="AC106" s="232"/>
      <c r="AD106" s="232"/>
      <c r="AE106" s="232"/>
      <c r="AF106" s="232"/>
      <c r="AG106" s="232"/>
      <c r="AH106" s="232"/>
      <c r="AI106" s="232"/>
      <c r="AJ106" s="232"/>
      <c r="AK106" s="232">
        <f t="shared" si="33"/>
        <v>4874918</v>
      </c>
      <c r="AL106" s="530"/>
      <c r="AM106" s="530"/>
      <c r="AN106" s="530"/>
      <c r="AO106" s="530"/>
      <c r="AP106" s="530"/>
      <c r="AQ106" s="530"/>
      <c r="AR106" s="530"/>
      <c r="AS106" s="530"/>
      <c r="AT106" s="530"/>
      <c r="AU106" s="530"/>
      <c r="AV106" s="530"/>
      <c r="AW106" s="530"/>
      <c r="AX106" s="530"/>
      <c r="AY106" s="530"/>
      <c r="AZ106" s="530"/>
      <c r="BA106" s="530"/>
      <c r="BB106" s="530"/>
      <c r="BC106" s="530"/>
      <c r="BD106" s="530"/>
      <c r="BE106" s="530"/>
      <c r="BF106" s="530"/>
    </row>
    <row r="107" spans="1:58" s="89" customFormat="1" ht="19.5" customHeight="1">
      <c r="A107" s="265">
        <v>56</v>
      </c>
      <c r="B107" s="253" t="s">
        <v>1049</v>
      </c>
      <c r="C107" s="254" t="s">
        <v>1213</v>
      </c>
      <c r="D107" s="232"/>
      <c r="E107" s="232"/>
      <c r="F107" s="232"/>
      <c r="G107" s="232"/>
      <c r="H107" s="232"/>
      <c r="I107" s="296">
        <v>53848915</v>
      </c>
      <c r="J107" s="232"/>
      <c r="K107" s="232"/>
      <c r="L107" s="232"/>
      <c r="M107" s="232"/>
      <c r="N107" s="232"/>
      <c r="O107" s="232"/>
      <c r="P107" s="232"/>
      <c r="Q107" s="232"/>
      <c r="R107" s="232"/>
      <c r="S107" s="232"/>
      <c r="T107" s="232"/>
      <c r="U107" s="232"/>
      <c r="V107" s="232"/>
      <c r="W107" s="232"/>
      <c r="X107" s="232"/>
      <c r="Y107" s="232"/>
      <c r="Z107" s="232"/>
      <c r="AA107" s="232"/>
      <c r="AB107" s="232"/>
      <c r="AC107" s="232"/>
      <c r="AD107" s="232"/>
      <c r="AE107" s="232"/>
      <c r="AF107" s="232"/>
      <c r="AG107" s="232"/>
      <c r="AH107" s="232"/>
      <c r="AI107" s="232"/>
      <c r="AJ107" s="232"/>
      <c r="AK107" s="232">
        <f t="shared" si="33"/>
        <v>53848915</v>
      </c>
      <c r="AL107" s="530"/>
      <c r="AM107" s="530"/>
      <c r="AN107" s="530"/>
      <c r="AO107" s="530"/>
      <c r="AP107" s="530"/>
      <c r="AQ107" s="530"/>
      <c r="AR107" s="530"/>
      <c r="AS107" s="530"/>
      <c r="AT107" s="530"/>
      <c r="AU107" s="530"/>
      <c r="AV107" s="530"/>
      <c r="AW107" s="530"/>
      <c r="AX107" s="530"/>
      <c r="AY107" s="530"/>
      <c r="AZ107" s="530"/>
      <c r="BA107" s="530"/>
      <c r="BB107" s="530"/>
      <c r="BC107" s="530"/>
      <c r="BD107" s="530"/>
      <c r="BE107" s="530"/>
      <c r="BF107" s="530"/>
    </row>
    <row r="108" spans="1:58" s="89" customFormat="1" ht="19.5" customHeight="1">
      <c r="A108" s="265">
        <v>57</v>
      </c>
      <c r="B108" s="253" t="s">
        <v>32</v>
      </c>
      <c r="C108" s="254"/>
      <c r="D108" s="232"/>
      <c r="E108" s="232"/>
      <c r="F108" s="232"/>
      <c r="G108" s="232"/>
      <c r="H108" s="232"/>
      <c r="I108" s="232"/>
      <c r="J108" s="232"/>
      <c r="K108" s="232"/>
      <c r="L108" s="232"/>
      <c r="M108" s="232"/>
      <c r="N108" s="232"/>
      <c r="O108" s="232"/>
      <c r="P108" s="232"/>
      <c r="Q108" s="232"/>
      <c r="R108" s="232"/>
      <c r="S108" s="232"/>
      <c r="T108" s="232"/>
      <c r="U108" s="232"/>
      <c r="V108" s="232"/>
      <c r="W108" s="232"/>
      <c r="X108" s="232"/>
      <c r="Y108" s="232"/>
      <c r="Z108" s="232"/>
      <c r="AA108" s="232"/>
      <c r="AB108" s="232"/>
      <c r="AC108" s="232"/>
      <c r="AD108" s="232"/>
      <c r="AE108" s="232"/>
      <c r="AF108" s="232"/>
      <c r="AG108" s="232"/>
      <c r="AH108" s="232"/>
      <c r="AI108" s="232"/>
      <c r="AJ108" s="232"/>
      <c r="AK108" s="232">
        <f>SUM(AK106:AK107)</f>
        <v>58723833</v>
      </c>
      <c r="AL108" s="530"/>
      <c r="AM108" s="530"/>
      <c r="AN108" s="530"/>
      <c r="AO108" s="530"/>
      <c r="AP108" s="530"/>
      <c r="AQ108" s="530"/>
      <c r="AR108" s="530"/>
      <c r="AS108" s="530"/>
      <c r="AT108" s="530"/>
      <c r="AU108" s="530"/>
      <c r="AV108" s="530"/>
      <c r="AW108" s="530"/>
      <c r="AX108" s="530"/>
      <c r="AY108" s="530"/>
      <c r="AZ108" s="530"/>
      <c r="BA108" s="530"/>
      <c r="BB108" s="530"/>
      <c r="BC108" s="530"/>
      <c r="BD108" s="530"/>
      <c r="BE108" s="530"/>
      <c r="BF108" s="530"/>
    </row>
    <row r="109" spans="1:58" s="89" customFormat="1" ht="19.5" customHeight="1">
      <c r="A109" s="265">
        <v>58</v>
      </c>
      <c r="B109" s="253" t="s">
        <v>524</v>
      </c>
      <c r="C109" s="254" t="s">
        <v>10</v>
      </c>
      <c r="D109" s="232">
        <f aca="true" t="shared" si="47" ref="D109:I109">SUM(D105:D107)</f>
        <v>16538159</v>
      </c>
      <c r="E109" s="232">
        <f t="shared" si="47"/>
        <v>5288280</v>
      </c>
      <c r="F109" s="232">
        <f t="shared" si="47"/>
        <v>0</v>
      </c>
      <c r="G109" s="232">
        <f t="shared" si="47"/>
        <v>660000</v>
      </c>
      <c r="H109" s="232">
        <f t="shared" si="47"/>
        <v>4874918</v>
      </c>
      <c r="I109" s="232">
        <f t="shared" si="47"/>
        <v>62110926</v>
      </c>
      <c r="J109" s="232"/>
      <c r="K109" s="232">
        <f aca="true" t="shared" si="48" ref="K109:T109">SUM(K105:K107)</f>
        <v>1595950</v>
      </c>
      <c r="L109" s="232">
        <f t="shared" si="48"/>
        <v>2734310</v>
      </c>
      <c r="M109" s="232">
        <f t="shared" si="48"/>
        <v>4864000</v>
      </c>
      <c r="N109" s="232">
        <f t="shared" si="48"/>
        <v>132365750</v>
      </c>
      <c r="O109" s="232">
        <f t="shared" si="48"/>
        <v>137329832</v>
      </c>
      <c r="P109" s="232">
        <f t="shared" si="48"/>
        <v>2108200</v>
      </c>
      <c r="Q109" s="232">
        <f t="shared" si="48"/>
        <v>4632190</v>
      </c>
      <c r="R109" s="232">
        <f t="shared" si="48"/>
        <v>4928860</v>
      </c>
      <c r="S109" s="232">
        <f t="shared" si="48"/>
        <v>556800</v>
      </c>
      <c r="T109" s="232">
        <f t="shared" si="48"/>
        <v>0</v>
      </c>
      <c r="U109" s="232">
        <f aca="true" t="shared" si="49" ref="U109:AB109">SUM(U105:U107)</f>
        <v>8183940</v>
      </c>
      <c r="V109" s="232">
        <f t="shared" si="49"/>
        <v>185420</v>
      </c>
      <c r="W109" s="232">
        <f t="shared" si="49"/>
        <v>14356320</v>
      </c>
      <c r="X109" s="232">
        <f t="shared" si="49"/>
        <v>0</v>
      </c>
      <c r="Y109" s="232">
        <f>SUM(Y105:Y107)</f>
        <v>0</v>
      </c>
      <c r="Z109" s="232">
        <f>SUM(Z105:Z107)</f>
        <v>500000</v>
      </c>
      <c r="AA109" s="232">
        <f t="shared" si="49"/>
        <v>42961332</v>
      </c>
      <c r="AB109" s="232">
        <f t="shared" si="49"/>
        <v>0</v>
      </c>
      <c r="AC109" s="232">
        <f aca="true" t="shared" si="50" ref="AC109:AJ109">SUM(AC105:AC107)</f>
        <v>685000</v>
      </c>
      <c r="AD109" s="232">
        <f t="shared" si="50"/>
        <v>0</v>
      </c>
      <c r="AE109" s="232">
        <f t="shared" si="50"/>
        <v>0</v>
      </c>
      <c r="AF109" s="232">
        <f t="shared" si="50"/>
        <v>6858000</v>
      </c>
      <c r="AG109" s="232">
        <f t="shared" si="50"/>
        <v>4000250</v>
      </c>
      <c r="AH109" s="232">
        <f t="shared" si="50"/>
        <v>3466350</v>
      </c>
      <c r="AI109" s="232">
        <f>SUM(AI105:AI108)</f>
        <v>2437414</v>
      </c>
      <c r="AJ109" s="232">
        <f t="shared" si="50"/>
        <v>51396690.225000024</v>
      </c>
      <c r="AK109" s="232">
        <f t="shared" si="33"/>
        <v>515618891.225</v>
      </c>
      <c r="AL109" s="530"/>
      <c r="AM109" s="530"/>
      <c r="AN109" s="530"/>
      <c r="AO109" s="530"/>
      <c r="AP109" s="530"/>
      <c r="AQ109" s="530"/>
      <c r="AR109" s="530"/>
      <c r="AS109" s="530"/>
      <c r="AT109" s="530"/>
      <c r="AU109" s="530"/>
      <c r="AV109" s="530"/>
      <c r="AW109" s="530"/>
      <c r="AX109" s="530"/>
      <c r="AY109" s="530"/>
      <c r="AZ109" s="530"/>
      <c r="BA109" s="530"/>
      <c r="BB109" s="530"/>
      <c r="BC109" s="530"/>
      <c r="BD109" s="530"/>
      <c r="BE109" s="530"/>
      <c r="BF109" s="530"/>
    </row>
    <row r="110" spans="2:58" ht="12.75">
      <c r="B110" s="92"/>
      <c r="C110" s="92"/>
      <c r="Y110" s="295"/>
      <c r="Z110" s="295"/>
      <c r="AL110" s="530"/>
      <c r="AM110" s="530"/>
      <c r="AN110" s="90"/>
      <c r="AO110" s="90"/>
      <c r="AP110" s="90"/>
      <c r="AQ110" s="90"/>
      <c r="AR110" s="90"/>
      <c r="AS110" s="90"/>
      <c r="AT110" s="90"/>
      <c r="AU110" s="90"/>
      <c r="AV110" s="90"/>
      <c r="AW110" s="90"/>
      <c r="AX110" s="90"/>
      <c r="AY110" s="90"/>
      <c r="AZ110" s="90"/>
      <c r="BA110" s="90"/>
      <c r="BB110" s="90"/>
      <c r="BC110" s="90"/>
      <c r="BD110" s="90"/>
      <c r="BE110" s="90"/>
      <c r="BF110" s="90"/>
    </row>
    <row r="111" spans="2:3" ht="12.75">
      <c r="B111" s="92"/>
      <c r="C111" s="92"/>
    </row>
    <row r="112" spans="2:3" ht="12.75">
      <c r="B112" s="92"/>
      <c r="C112" s="92"/>
    </row>
    <row r="113" spans="2:3" ht="12.75">
      <c r="B113" s="92"/>
      <c r="C113" s="92"/>
    </row>
    <row r="114" ht="12.75">
      <c r="C114" s="92"/>
    </row>
    <row r="115" ht="12.75">
      <c r="C115" s="92"/>
    </row>
  </sheetData>
  <sheetProtection/>
  <mergeCells count="5">
    <mergeCell ref="A4:A7"/>
    <mergeCell ref="AK5:AK7"/>
    <mergeCell ref="A2:AM2"/>
    <mergeCell ref="A1:AM1"/>
    <mergeCell ref="AI6:AI7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28" r:id="rId1"/>
  <headerFooter alignWithMargins="0">
    <oddHeader>&amp;LMAGYARPOLÁNY KÖZSÉG 
ÖNKORMÁNYZATA
&amp;C2020. ÉVI KÖLTSÉGVETÉS&amp;R4.a. melléklet Magyarpolány Község Önkormányat Képviselő-testületének
2/2020. (II. 14.) önkormányzati rendeletéhez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867"/>
  <sheetViews>
    <sheetView view="pageLayout" zoomScaleNormal="98" zoomScaleSheetLayoutView="100" workbookViewId="0" topLeftCell="A1">
      <selection activeCell="D805" sqref="D805"/>
    </sheetView>
  </sheetViews>
  <sheetFormatPr defaultColWidth="9.00390625" defaultRowHeight="12.75"/>
  <cols>
    <col min="1" max="1" width="8.125" style="267" bestFit="1" customWidth="1"/>
    <col min="2" max="2" width="4.00390625" style="2" bestFit="1" customWidth="1"/>
    <col min="3" max="3" width="10.125" style="1" bestFit="1" customWidth="1"/>
    <col min="4" max="4" width="65.375" style="0" customWidth="1"/>
    <col min="5" max="5" width="16.25390625" style="65" hidden="1" customWidth="1"/>
    <col min="6" max="6" width="12.75390625" style="1" hidden="1" customWidth="1"/>
    <col min="7" max="7" width="31.125" style="0" hidden="1" customWidth="1"/>
    <col min="8" max="8" width="30.125" style="345" bestFit="1" customWidth="1"/>
    <col min="9" max="9" width="24.625" style="497" customWidth="1"/>
    <col min="12" max="12" width="11.125" style="423" bestFit="1" customWidth="1"/>
  </cols>
  <sheetData>
    <row r="1" spans="4:9" ht="18">
      <c r="D1" s="3" t="s">
        <v>0</v>
      </c>
      <c r="E1" s="4"/>
      <c r="H1" s="319"/>
      <c r="I1" s="493"/>
    </row>
    <row r="2" spans="4:9" ht="27" customHeight="1">
      <c r="D2" s="5" t="s">
        <v>1</v>
      </c>
      <c r="E2" s="4"/>
      <c r="H2" s="319"/>
      <c r="I2" s="493"/>
    </row>
    <row r="3" spans="1:12" s="1" customFormat="1" ht="18">
      <c r="A3" s="267"/>
      <c r="B3" s="2"/>
      <c r="D3" s="3"/>
      <c r="E3" s="6"/>
      <c r="H3" s="320"/>
      <c r="I3" s="493"/>
      <c r="L3" s="424"/>
    </row>
    <row r="4" spans="1:9" ht="15.75">
      <c r="A4" s="726" t="s">
        <v>278</v>
      </c>
      <c r="B4" s="765" t="s">
        <v>2</v>
      </c>
      <c r="C4" s="765"/>
      <c r="D4" s="468" t="s">
        <v>3</v>
      </c>
      <c r="E4" s="469" t="s">
        <v>4</v>
      </c>
      <c r="F4" s="470">
        <v>511112</v>
      </c>
      <c r="G4" s="471"/>
      <c r="H4" s="469" t="s">
        <v>4</v>
      </c>
      <c r="I4" s="494" t="s">
        <v>5</v>
      </c>
    </row>
    <row r="5" spans="1:9" ht="18">
      <c r="A5" s="727"/>
      <c r="B5" s="728" t="s">
        <v>7</v>
      </c>
      <c r="C5" s="728"/>
      <c r="D5" s="8" t="s">
        <v>8</v>
      </c>
      <c r="E5" s="9" t="s">
        <v>9</v>
      </c>
      <c r="H5" s="321" t="s">
        <v>1265</v>
      </c>
      <c r="I5" s="495" t="s">
        <v>1144</v>
      </c>
    </row>
    <row r="6" spans="1:9" ht="18">
      <c r="A6" s="268">
        <v>1</v>
      </c>
      <c r="B6" s="11" t="s">
        <v>10</v>
      </c>
      <c r="C6" s="10">
        <v>121</v>
      </c>
      <c r="D6" s="12" t="s">
        <v>1264</v>
      </c>
      <c r="E6" s="13">
        <v>4464000</v>
      </c>
      <c r="F6" s="1">
        <v>514192</v>
      </c>
      <c r="H6" s="322">
        <v>6940800</v>
      </c>
      <c r="I6" s="735">
        <v>6473857</v>
      </c>
    </row>
    <row r="7" spans="1:9" ht="18">
      <c r="A7" s="268">
        <v>2</v>
      </c>
      <c r="B7" s="11" t="s">
        <v>10</v>
      </c>
      <c r="C7" s="10">
        <v>121</v>
      </c>
      <c r="D7" s="12" t="s">
        <v>1158</v>
      </c>
      <c r="E7" s="13">
        <v>1250000</v>
      </c>
      <c r="H7" s="322">
        <v>1041120</v>
      </c>
      <c r="I7" s="742"/>
    </row>
    <row r="8" spans="1:9" ht="18">
      <c r="A8" s="268">
        <v>4</v>
      </c>
      <c r="B8" s="11" t="s">
        <v>10</v>
      </c>
      <c r="C8" s="10">
        <v>121</v>
      </c>
      <c r="D8" s="302" t="s">
        <v>358</v>
      </c>
      <c r="E8" s="303"/>
      <c r="G8" s="1"/>
      <c r="H8" s="323">
        <v>301886</v>
      </c>
      <c r="I8" s="742"/>
    </row>
    <row r="9" spans="1:9" ht="18">
      <c r="A9" s="268">
        <v>5</v>
      </c>
      <c r="B9" s="11" t="s">
        <v>10</v>
      </c>
      <c r="C9" s="10">
        <v>121</v>
      </c>
      <c r="D9" s="39" t="s">
        <v>1266</v>
      </c>
      <c r="E9" s="303"/>
      <c r="G9" s="1"/>
      <c r="H9" s="323">
        <v>124000</v>
      </c>
      <c r="I9" s="736"/>
    </row>
    <row r="10" spans="1:9" ht="18">
      <c r="A10" s="268">
        <v>6</v>
      </c>
      <c r="B10" s="11" t="s">
        <v>10</v>
      </c>
      <c r="C10" s="10">
        <v>122</v>
      </c>
      <c r="D10" s="413" t="s">
        <v>1008</v>
      </c>
      <c r="E10" s="303"/>
      <c r="G10" s="1"/>
      <c r="H10" s="323"/>
      <c r="I10" s="477"/>
    </row>
    <row r="11" spans="1:9" ht="18">
      <c r="A11" s="268">
        <v>7</v>
      </c>
      <c r="B11" s="11" t="s">
        <v>10</v>
      </c>
      <c r="C11" s="15">
        <v>12</v>
      </c>
      <c r="D11" s="16" t="s">
        <v>527</v>
      </c>
      <c r="E11" s="17">
        <f>SUM(E6:E7)</f>
        <v>5714000</v>
      </c>
      <c r="F11" s="1">
        <v>53111</v>
      </c>
      <c r="H11" s="324">
        <f>SUM(H6:H10)</f>
        <v>8407806</v>
      </c>
      <c r="I11" s="478">
        <f>SUM(I6:I10)</f>
        <v>6473857</v>
      </c>
    </row>
    <row r="12" spans="1:9" ht="18">
      <c r="A12" s="268">
        <v>8</v>
      </c>
      <c r="B12" s="11" t="s">
        <v>10</v>
      </c>
      <c r="C12" s="10">
        <v>21</v>
      </c>
      <c r="D12" s="18" t="s">
        <v>849</v>
      </c>
      <c r="E12" s="13">
        <f>SUM(E6+E7/2)*0.27</f>
        <v>1374030</v>
      </c>
      <c r="H12" s="322">
        <f>H6*0.175</f>
        <v>1214640</v>
      </c>
      <c r="I12" s="568">
        <v>1053968</v>
      </c>
    </row>
    <row r="13" spans="1:9" ht="18">
      <c r="A13" s="268">
        <v>9</v>
      </c>
      <c r="B13" s="11" t="s">
        <v>10</v>
      </c>
      <c r="C13" s="10">
        <v>23</v>
      </c>
      <c r="D13" s="18" t="s">
        <v>1069</v>
      </c>
      <c r="E13" s="13"/>
      <c r="H13" s="322">
        <f>H8*0.175</f>
        <v>52830.049999999996</v>
      </c>
      <c r="I13" s="568">
        <v>15000</v>
      </c>
    </row>
    <row r="14" spans="1:9" ht="18">
      <c r="A14" s="268">
        <v>10</v>
      </c>
      <c r="B14" s="11" t="s">
        <v>10</v>
      </c>
      <c r="C14" s="10">
        <v>27</v>
      </c>
      <c r="D14" s="18" t="s">
        <v>834</v>
      </c>
      <c r="E14" s="13"/>
      <c r="H14" s="322">
        <f>H8*0.15</f>
        <v>45282.9</v>
      </c>
      <c r="I14" s="568">
        <v>47294</v>
      </c>
    </row>
    <row r="15" spans="1:9" ht="18">
      <c r="A15" s="268">
        <v>11</v>
      </c>
      <c r="B15" s="11" t="s">
        <v>10</v>
      </c>
      <c r="C15" s="15">
        <v>2</v>
      </c>
      <c r="D15" s="19" t="s">
        <v>526</v>
      </c>
      <c r="E15" s="20">
        <f>SUM(E12:E12)</f>
        <v>1374030</v>
      </c>
      <c r="H15" s="325">
        <f>SUM(H12:H14)</f>
        <v>1312752.95</v>
      </c>
      <c r="I15" s="478">
        <f>SUM(I12:I14)</f>
        <v>1116262</v>
      </c>
    </row>
    <row r="16" spans="1:9" ht="18">
      <c r="A16" s="268">
        <v>12</v>
      </c>
      <c r="B16" s="11" t="s">
        <v>10</v>
      </c>
      <c r="C16" s="10">
        <v>312</v>
      </c>
      <c r="D16" s="18" t="s">
        <v>11</v>
      </c>
      <c r="E16" s="21">
        <v>100000</v>
      </c>
      <c r="F16" s="1">
        <v>55111</v>
      </c>
      <c r="H16" s="326"/>
      <c r="I16" s="477"/>
    </row>
    <row r="17" spans="1:9" ht="18">
      <c r="A17" s="268">
        <v>13</v>
      </c>
      <c r="B17" s="11" t="s">
        <v>10</v>
      </c>
      <c r="C17" s="10">
        <v>311</v>
      </c>
      <c r="D17" s="18" t="s">
        <v>794</v>
      </c>
      <c r="E17" s="22">
        <v>50000</v>
      </c>
      <c r="H17" s="326"/>
      <c r="I17" s="477"/>
    </row>
    <row r="18" spans="1:9" ht="18">
      <c r="A18" s="268">
        <v>14</v>
      </c>
      <c r="B18" s="11" t="s">
        <v>10</v>
      </c>
      <c r="C18" s="10">
        <v>311</v>
      </c>
      <c r="D18" s="18" t="s">
        <v>12</v>
      </c>
      <c r="E18" s="22"/>
      <c r="H18" s="326"/>
      <c r="I18" s="477"/>
    </row>
    <row r="19" spans="1:9" ht="18">
      <c r="A19" s="268">
        <v>15</v>
      </c>
      <c r="B19" s="11" t="s">
        <v>10</v>
      </c>
      <c r="C19" s="15">
        <v>31</v>
      </c>
      <c r="D19" s="19" t="s">
        <v>837</v>
      </c>
      <c r="E19" s="24">
        <f>SUM(E16:E18)</f>
        <v>150000</v>
      </c>
      <c r="F19" s="1">
        <v>55111</v>
      </c>
      <c r="H19" s="327">
        <f>SUM(H16:H18)</f>
        <v>0</v>
      </c>
      <c r="I19" s="478"/>
    </row>
    <row r="20" spans="1:12" ht="18">
      <c r="A20" s="268">
        <v>16</v>
      </c>
      <c r="B20" s="11" t="s">
        <v>10</v>
      </c>
      <c r="C20" s="304">
        <v>312</v>
      </c>
      <c r="D20" s="377" t="s">
        <v>890</v>
      </c>
      <c r="E20" s="305"/>
      <c r="F20" s="306"/>
      <c r="G20" s="307"/>
      <c r="H20" s="328">
        <v>560000</v>
      </c>
      <c r="I20" s="568">
        <v>562720</v>
      </c>
      <c r="L20" s="380"/>
    </row>
    <row r="21" spans="1:9" ht="18">
      <c r="A21" s="268">
        <v>17</v>
      </c>
      <c r="B21" s="11" t="s">
        <v>10</v>
      </c>
      <c r="C21" s="304">
        <v>312</v>
      </c>
      <c r="D21" s="308" t="s">
        <v>835</v>
      </c>
      <c r="E21" s="309"/>
      <c r="F21" s="310"/>
      <c r="G21" s="311"/>
      <c r="H21" s="328"/>
      <c r="I21" s="568"/>
    </row>
    <row r="22" spans="1:9" ht="18">
      <c r="A22" s="268">
        <v>18</v>
      </c>
      <c r="B22" s="11" t="s">
        <v>10</v>
      </c>
      <c r="C22" s="304">
        <v>312</v>
      </c>
      <c r="D22" s="308" t="s">
        <v>836</v>
      </c>
      <c r="E22" s="309"/>
      <c r="F22" s="310"/>
      <c r="G22" s="311"/>
      <c r="H22" s="328"/>
      <c r="I22" s="568"/>
    </row>
    <row r="23" spans="1:9" ht="18">
      <c r="A23" s="268">
        <v>19</v>
      </c>
      <c r="B23" s="11" t="s">
        <v>10</v>
      </c>
      <c r="C23" s="15">
        <v>312</v>
      </c>
      <c r="D23" s="19" t="s">
        <v>838</v>
      </c>
      <c r="E23" s="24"/>
      <c r="H23" s="327">
        <f>SUM(H20:H22)</f>
        <v>560000</v>
      </c>
      <c r="I23" s="327">
        <f>SUM(I20:I22)</f>
        <v>562720</v>
      </c>
    </row>
    <row r="24" spans="1:9" ht="18">
      <c r="A24" s="268">
        <v>20</v>
      </c>
      <c r="B24" s="11" t="s">
        <v>10</v>
      </c>
      <c r="C24" s="304">
        <v>321</v>
      </c>
      <c r="D24" s="377" t="s">
        <v>891</v>
      </c>
      <c r="E24" s="309"/>
      <c r="F24" s="310"/>
      <c r="G24" s="311"/>
      <c r="H24" s="328">
        <v>12000</v>
      </c>
      <c r="I24" s="477">
        <v>5600</v>
      </c>
    </row>
    <row r="25" spans="1:9" ht="18">
      <c r="A25" s="268">
        <v>21</v>
      </c>
      <c r="B25" s="11" t="s">
        <v>10</v>
      </c>
      <c r="C25" s="304">
        <v>321</v>
      </c>
      <c r="D25" s="308" t="s">
        <v>839</v>
      </c>
      <c r="E25" s="309"/>
      <c r="F25" s="310"/>
      <c r="G25" s="311"/>
      <c r="H25" s="328">
        <v>148000</v>
      </c>
      <c r="I25" s="497">
        <v>148000</v>
      </c>
    </row>
    <row r="26" spans="1:9" ht="18">
      <c r="A26" s="268">
        <v>22</v>
      </c>
      <c r="B26" s="11" t="s">
        <v>10</v>
      </c>
      <c r="C26" s="15">
        <v>321</v>
      </c>
      <c r="D26" s="19" t="s">
        <v>840</v>
      </c>
      <c r="E26" s="24"/>
      <c r="H26" s="327">
        <f>SUM(H24:H25)</f>
        <v>160000</v>
      </c>
      <c r="I26" s="478">
        <v>153600</v>
      </c>
    </row>
    <row r="27" spans="1:9" ht="18">
      <c r="A27" s="268">
        <v>23</v>
      </c>
      <c r="B27" s="11" t="s">
        <v>10</v>
      </c>
      <c r="C27" s="304">
        <v>332</v>
      </c>
      <c r="D27" s="308" t="s">
        <v>403</v>
      </c>
      <c r="E27" s="305"/>
      <c r="F27" s="306"/>
      <c r="G27" s="307"/>
      <c r="H27" s="380"/>
      <c r="I27" s="477">
        <v>133599</v>
      </c>
    </row>
    <row r="28" spans="1:9" ht="18">
      <c r="A28" s="268">
        <v>24</v>
      </c>
      <c r="B28" s="11" t="s">
        <v>10</v>
      </c>
      <c r="C28" s="312">
        <v>334</v>
      </c>
      <c r="D28" s="308" t="s">
        <v>841</v>
      </c>
      <c r="E28" s="309"/>
      <c r="F28" s="310"/>
      <c r="G28" s="311"/>
      <c r="H28" s="328">
        <v>100000</v>
      </c>
      <c r="I28" s="477">
        <v>98430</v>
      </c>
    </row>
    <row r="29" spans="1:9" ht="18">
      <c r="A29" s="268">
        <v>25</v>
      </c>
      <c r="B29" s="11" t="s">
        <v>10</v>
      </c>
      <c r="C29" s="312">
        <v>333</v>
      </c>
      <c r="D29" s="377" t="s">
        <v>892</v>
      </c>
      <c r="E29" s="309"/>
      <c r="F29" s="310"/>
      <c r="G29" s="311"/>
      <c r="H29" s="328"/>
      <c r="I29" s="477"/>
    </row>
    <row r="30" spans="1:9" ht="18">
      <c r="A30" s="268">
        <v>26</v>
      </c>
      <c r="B30" s="11" t="s">
        <v>10</v>
      </c>
      <c r="C30" s="312">
        <v>335</v>
      </c>
      <c r="D30" s="308" t="s">
        <v>843</v>
      </c>
      <c r="E30" s="309"/>
      <c r="F30" s="310"/>
      <c r="G30" s="311"/>
      <c r="H30" s="328">
        <v>2300000</v>
      </c>
      <c r="I30" s="477">
        <v>2260176</v>
      </c>
    </row>
    <row r="31" spans="1:9" ht="18">
      <c r="A31" s="268">
        <v>27</v>
      </c>
      <c r="B31" s="11" t="s">
        <v>10</v>
      </c>
      <c r="C31" s="312">
        <v>336</v>
      </c>
      <c r="D31" s="377" t="s">
        <v>893</v>
      </c>
      <c r="E31" s="309"/>
      <c r="F31" s="310"/>
      <c r="G31" s="311"/>
      <c r="H31" s="328">
        <v>240000</v>
      </c>
      <c r="I31" s="477">
        <v>464200</v>
      </c>
    </row>
    <row r="32" spans="1:9" ht="18">
      <c r="A32" s="268">
        <v>28</v>
      </c>
      <c r="B32" s="11" t="s">
        <v>10</v>
      </c>
      <c r="C32" s="10">
        <v>337</v>
      </c>
      <c r="D32" s="18" t="s">
        <v>958</v>
      </c>
      <c r="E32" s="13">
        <v>20000</v>
      </c>
      <c r="H32" s="322">
        <v>1700000</v>
      </c>
      <c r="I32" s="735">
        <v>1676564</v>
      </c>
    </row>
    <row r="33" spans="1:9" ht="18">
      <c r="A33" s="268">
        <v>29</v>
      </c>
      <c r="B33" s="11" t="s">
        <v>10</v>
      </c>
      <c r="C33" s="10">
        <v>337</v>
      </c>
      <c r="D33" s="18" t="s">
        <v>1267</v>
      </c>
      <c r="E33" s="13">
        <v>5000</v>
      </c>
      <c r="H33" s="322"/>
      <c r="I33" s="742"/>
    </row>
    <row r="34" spans="1:9" ht="18">
      <c r="A34" s="268">
        <v>30</v>
      </c>
      <c r="B34" s="11" t="s">
        <v>10</v>
      </c>
      <c r="C34" s="10">
        <v>337</v>
      </c>
      <c r="D34" s="18" t="s">
        <v>959</v>
      </c>
      <c r="E34" s="13"/>
      <c r="H34" s="322"/>
      <c r="I34" s="742"/>
    </row>
    <row r="35" spans="1:9" ht="18">
      <c r="A35" s="268">
        <v>31</v>
      </c>
      <c r="B35" s="11" t="s">
        <v>10</v>
      </c>
      <c r="C35" s="10">
        <v>337</v>
      </c>
      <c r="D35" s="616" t="s">
        <v>846</v>
      </c>
      <c r="E35" s="13">
        <v>860000</v>
      </c>
      <c r="H35" s="322">
        <f>SUM(H32:H34)</f>
        <v>1700000</v>
      </c>
      <c r="I35" s="736"/>
    </row>
    <row r="36" spans="1:9" ht="18">
      <c r="A36" s="268">
        <v>32</v>
      </c>
      <c r="B36" s="11" t="s">
        <v>10</v>
      </c>
      <c r="C36" s="15">
        <v>33</v>
      </c>
      <c r="D36" s="19" t="s">
        <v>528</v>
      </c>
      <c r="E36" s="24">
        <f>SUM(E32:G35)</f>
        <v>885000</v>
      </c>
      <c r="F36" s="1">
        <v>56213</v>
      </c>
      <c r="H36" s="327">
        <f>H28+H29+H30+H31+H35+H27</f>
        <v>4340000</v>
      </c>
      <c r="I36" s="327">
        <f>SUM(I27:I35)</f>
        <v>4632969</v>
      </c>
    </row>
    <row r="37" spans="1:9" ht="18">
      <c r="A37" s="268">
        <v>33</v>
      </c>
      <c r="B37" s="11" t="s">
        <v>10</v>
      </c>
      <c r="C37" s="10">
        <v>342</v>
      </c>
      <c r="D37" s="18" t="s">
        <v>13</v>
      </c>
      <c r="E37" s="13">
        <v>150000</v>
      </c>
      <c r="H37" s="322">
        <v>180000</v>
      </c>
      <c r="I37" s="477">
        <v>130949</v>
      </c>
    </row>
    <row r="38" spans="1:9" ht="18">
      <c r="A38" s="268">
        <v>34</v>
      </c>
      <c r="B38" s="11" t="s">
        <v>10</v>
      </c>
      <c r="C38" s="10">
        <v>342</v>
      </c>
      <c r="D38" s="18" t="s">
        <v>277</v>
      </c>
      <c r="E38" s="13"/>
      <c r="H38" s="322"/>
      <c r="I38" s="477">
        <v>10630</v>
      </c>
    </row>
    <row r="39" spans="1:9" ht="18">
      <c r="A39" s="268">
        <v>35</v>
      </c>
      <c r="B39" s="11" t="s">
        <v>10</v>
      </c>
      <c r="C39" s="26">
        <v>34</v>
      </c>
      <c r="D39" s="27" t="s">
        <v>529</v>
      </c>
      <c r="E39" s="24">
        <f>SUM(E37)</f>
        <v>150000</v>
      </c>
      <c r="H39" s="327">
        <f>SUM(H37:H38)</f>
        <v>180000</v>
      </c>
      <c r="I39" s="478">
        <v>141579</v>
      </c>
    </row>
    <row r="40" spans="1:9" ht="18">
      <c r="A40" s="268">
        <v>36</v>
      </c>
      <c r="B40" s="11" t="s">
        <v>10</v>
      </c>
      <c r="C40" s="10">
        <v>351</v>
      </c>
      <c r="D40" s="18" t="s">
        <v>14</v>
      </c>
      <c r="E40" s="13" t="e">
        <f>SUM(E16+#REF!+E17+E32+E37)*0.27</f>
        <v>#REF!</v>
      </c>
      <c r="F40" s="1">
        <v>561111</v>
      </c>
      <c r="H40" s="322">
        <f>0.27*(H23+H19+H36+H39-H32)</f>
        <v>912600.0000000001</v>
      </c>
      <c r="I40" s="477">
        <v>651018</v>
      </c>
    </row>
    <row r="41" spans="1:9" ht="18">
      <c r="A41" s="268">
        <v>37</v>
      </c>
      <c r="B41" s="11" t="s">
        <v>10</v>
      </c>
      <c r="C41" s="10">
        <v>351</v>
      </c>
      <c r="D41" s="18" t="s">
        <v>894</v>
      </c>
      <c r="E41" s="13"/>
      <c r="H41" s="322">
        <v>500000</v>
      </c>
      <c r="I41" s="477"/>
    </row>
    <row r="42" spans="1:9" ht="18">
      <c r="A42" s="268">
        <v>38</v>
      </c>
      <c r="B42" s="11" t="s">
        <v>10</v>
      </c>
      <c r="C42" s="10">
        <v>355</v>
      </c>
      <c r="D42" s="18" t="s">
        <v>918</v>
      </c>
      <c r="E42" s="13"/>
      <c r="H42" s="322">
        <v>100000</v>
      </c>
      <c r="I42" s="477">
        <v>114989</v>
      </c>
    </row>
    <row r="43" spans="1:9" ht="18">
      <c r="A43" s="268">
        <v>39</v>
      </c>
      <c r="B43" s="11" t="s">
        <v>10</v>
      </c>
      <c r="C43" s="15">
        <v>35</v>
      </c>
      <c r="D43" s="19" t="s">
        <v>530</v>
      </c>
      <c r="E43" s="24" t="e">
        <f>SUM(E40)</f>
        <v>#REF!</v>
      </c>
      <c r="H43" s="327">
        <f>SUM(H40:H42)</f>
        <v>1512600</v>
      </c>
      <c r="I43" s="327">
        <f>SUM(I40:I42)</f>
        <v>766007</v>
      </c>
    </row>
    <row r="44" spans="1:9" ht="18">
      <c r="A44" s="268">
        <v>40</v>
      </c>
      <c r="B44" s="11" t="s">
        <v>10</v>
      </c>
      <c r="C44" s="15">
        <v>3</v>
      </c>
      <c r="D44" s="19" t="s">
        <v>531</v>
      </c>
      <c r="E44" s="24" t="e">
        <f>SUM(E36+E39+E19+E43)</f>
        <v>#REF!</v>
      </c>
      <c r="H44" s="327">
        <f>H19+H23+H26+H36+H39+H43</f>
        <v>6752600</v>
      </c>
      <c r="I44" s="327">
        <f>I19+I23+I26+I36+I39+I43</f>
        <v>6256875</v>
      </c>
    </row>
    <row r="45" spans="1:12" s="307" customFormat="1" ht="18">
      <c r="A45" s="268">
        <v>41</v>
      </c>
      <c r="B45" s="379" t="s">
        <v>10</v>
      </c>
      <c r="C45" s="304">
        <v>504</v>
      </c>
      <c r="D45" s="308" t="s">
        <v>1268</v>
      </c>
      <c r="E45" s="305"/>
      <c r="F45" s="306"/>
      <c r="H45" s="380"/>
      <c r="I45" s="476"/>
      <c r="L45" s="425"/>
    </row>
    <row r="46" spans="1:9" ht="18">
      <c r="A46" s="268">
        <v>42</v>
      </c>
      <c r="B46" s="11" t="s">
        <v>10</v>
      </c>
      <c r="C46" s="10">
        <v>506</v>
      </c>
      <c r="D46" s="18" t="s">
        <v>17</v>
      </c>
      <c r="E46" s="13">
        <v>200000</v>
      </c>
      <c r="H46" s="322"/>
      <c r="I46" s="477"/>
    </row>
    <row r="47" spans="1:9" ht="18">
      <c r="A47" s="268">
        <v>43</v>
      </c>
      <c r="B47" s="11" t="s">
        <v>10</v>
      </c>
      <c r="C47" s="10">
        <v>512</v>
      </c>
      <c r="D47" s="381" t="s">
        <v>1269</v>
      </c>
      <c r="E47" s="13"/>
      <c r="H47" s="322">
        <v>65000</v>
      </c>
      <c r="I47" s="477">
        <v>63556</v>
      </c>
    </row>
    <row r="48" spans="1:9" ht="18">
      <c r="A48" s="268">
        <v>44</v>
      </c>
      <c r="B48" s="11" t="s">
        <v>10</v>
      </c>
      <c r="C48" s="15">
        <v>5</v>
      </c>
      <c r="D48" s="28" t="s">
        <v>532</v>
      </c>
      <c r="E48" s="24">
        <f>SUM(E46)</f>
        <v>200000</v>
      </c>
      <c r="F48" s="1">
        <v>56213</v>
      </c>
      <c r="H48" s="327">
        <f>SUM(H45:H47)</f>
        <v>65000</v>
      </c>
      <c r="I48" s="327">
        <f>SUM(I45:I47)</f>
        <v>63556</v>
      </c>
    </row>
    <row r="49" spans="1:12" s="307" customFormat="1" ht="18">
      <c r="A49" s="268">
        <v>45</v>
      </c>
      <c r="B49" s="359" t="s">
        <v>10</v>
      </c>
      <c r="C49" s="304">
        <v>613</v>
      </c>
      <c r="D49" s="360" t="s">
        <v>960</v>
      </c>
      <c r="E49" s="361"/>
      <c r="F49" s="306"/>
      <c r="H49" s="362"/>
      <c r="I49" s="476"/>
      <c r="L49" s="425"/>
    </row>
    <row r="50" spans="1:12" s="307" customFormat="1" ht="18">
      <c r="A50" s="268">
        <v>46</v>
      </c>
      <c r="B50" s="359" t="s">
        <v>10</v>
      </c>
      <c r="C50" s="304">
        <v>633</v>
      </c>
      <c r="D50" s="360" t="s">
        <v>962</v>
      </c>
      <c r="E50" s="361"/>
      <c r="F50" s="306"/>
      <c r="H50" s="362"/>
      <c r="I50" s="476">
        <v>16528</v>
      </c>
      <c r="L50" s="425"/>
    </row>
    <row r="51" spans="1:12" s="307" customFormat="1" ht="18">
      <c r="A51" s="268">
        <v>47</v>
      </c>
      <c r="B51" s="359" t="s">
        <v>10</v>
      </c>
      <c r="C51" s="304">
        <v>64</v>
      </c>
      <c r="D51" s="360" t="s">
        <v>1009</v>
      </c>
      <c r="E51" s="361"/>
      <c r="F51" s="306"/>
      <c r="H51" s="362"/>
      <c r="I51" s="476"/>
      <c r="L51" s="425"/>
    </row>
    <row r="52" spans="1:12" s="307" customFormat="1" ht="18">
      <c r="A52" s="268">
        <v>48</v>
      </c>
      <c r="B52" s="359" t="s">
        <v>10</v>
      </c>
      <c r="C52" s="304">
        <v>673</v>
      </c>
      <c r="D52" s="360" t="s">
        <v>961</v>
      </c>
      <c r="E52" s="361"/>
      <c r="F52" s="306"/>
      <c r="H52" s="362"/>
      <c r="I52" s="476">
        <v>4463</v>
      </c>
      <c r="L52" s="425"/>
    </row>
    <row r="53" spans="1:12" s="307" customFormat="1" ht="18">
      <c r="A53" s="268">
        <v>49</v>
      </c>
      <c r="B53" s="359" t="s">
        <v>963</v>
      </c>
      <c r="C53" s="404">
        <v>6</v>
      </c>
      <c r="D53" s="415" t="s">
        <v>964</v>
      </c>
      <c r="E53" s="416"/>
      <c r="F53" s="406"/>
      <c r="G53" s="407"/>
      <c r="H53" s="417"/>
      <c r="I53" s="478">
        <v>20991</v>
      </c>
      <c r="L53" s="425"/>
    </row>
    <row r="54" spans="1:9" ht="18" customHeight="1">
      <c r="A54" s="268">
        <v>50</v>
      </c>
      <c r="B54" s="379" t="s">
        <v>10</v>
      </c>
      <c r="C54" s="304">
        <v>71</v>
      </c>
      <c r="D54" s="360" t="s">
        <v>495</v>
      </c>
      <c r="E54" s="361"/>
      <c r="F54" s="306"/>
      <c r="G54" s="307"/>
      <c r="H54" s="362"/>
      <c r="I54" s="477"/>
    </row>
    <row r="55" spans="1:9" ht="18">
      <c r="A55" s="268">
        <v>51</v>
      </c>
      <c r="B55" s="379" t="s">
        <v>10</v>
      </c>
      <c r="C55" s="304">
        <v>76</v>
      </c>
      <c r="D55" s="360" t="s">
        <v>1010</v>
      </c>
      <c r="E55" s="361"/>
      <c r="F55" s="306"/>
      <c r="G55" s="307"/>
      <c r="H55" s="362"/>
      <c r="I55" s="477"/>
    </row>
    <row r="56" spans="1:9" ht="18">
      <c r="A56" s="268">
        <v>52</v>
      </c>
      <c r="B56" s="379" t="s">
        <v>10</v>
      </c>
      <c r="C56" s="404">
        <v>7</v>
      </c>
      <c r="D56" s="415" t="s">
        <v>1011</v>
      </c>
      <c r="E56" s="416"/>
      <c r="F56" s="406"/>
      <c r="G56" s="407"/>
      <c r="H56" s="417"/>
      <c r="I56" s="496"/>
    </row>
    <row r="57" spans="1:9" ht="18">
      <c r="A57" s="268">
        <v>53</v>
      </c>
      <c r="B57" s="379"/>
      <c r="C57" s="304"/>
      <c r="D57" s="360" t="s">
        <v>752</v>
      </c>
      <c r="E57" s="361"/>
      <c r="F57" s="306"/>
      <c r="G57" s="307"/>
      <c r="H57" s="362"/>
      <c r="I57" s="476"/>
    </row>
    <row r="58" spans="1:9" ht="18">
      <c r="A58" s="268">
        <v>54</v>
      </c>
      <c r="B58" s="379" t="s">
        <v>10</v>
      </c>
      <c r="C58" s="304">
        <v>912</v>
      </c>
      <c r="D58" s="360" t="s">
        <v>920</v>
      </c>
      <c r="E58" s="361"/>
      <c r="F58" s="306"/>
      <c r="G58" s="307"/>
      <c r="H58" s="362"/>
      <c r="I58" s="477"/>
    </row>
    <row r="59" spans="1:9" ht="18">
      <c r="A59" s="268">
        <v>55</v>
      </c>
      <c r="B59" s="379" t="s">
        <v>10</v>
      </c>
      <c r="C59" s="304">
        <v>914</v>
      </c>
      <c r="D59" s="360" t="s">
        <v>921</v>
      </c>
      <c r="E59" s="361"/>
      <c r="F59" s="306"/>
      <c r="G59" s="307"/>
      <c r="H59" s="362"/>
      <c r="I59" s="477"/>
    </row>
    <row r="60" spans="1:9" ht="18">
      <c r="A60" s="268">
        <v>56</v>
      </c>
      <c r="B60" s="291"/>
      <c r="C60" s="355"/>
      <c r="D60" s="356"/>
      <c r="E60" s="357"/>
      <c r="H60" s="358">
        <f>SUM(H54)</f>
        <v>0</v>
      </c>
      <c r="I60" s="496"/>
    </row>
    <row r="61" spans="1:9" ht="12.75" customHeight="1">
      <c r="A61" s="726">
        <v>57</v>
      </c>
      <c r="B61" s="757" t="s">
        <v>19</v>
      </c>
      <c r="C61" s="758"/>
      <c r="D61" s="759"/>
      <c r="E61" s="739" t="e">
        <f>SUM(E11+E15+E44+E48)</f>
        <v>#REF!</v>
      </c>
      <c r="H61" s="752">
        <f>H11+H15+H44+H48+H60+H53</f>
        <v>16538158.95</v>
      </c>
      <c r="I61" s="752">
        <f>I11+I15+I44+I53+I48</f>
        <v>13931541</v>
      </c>
    </row>
    <row r="62" spans="1:9" ht="12.75" customHeight="1">
      <c r="A62" s="727"/>
      <c r="B62" s="760"/>
      <c r="C62" s="761"/>
      <c r="D62" s="762"/>
      <c r="E62" s="740"/>
      <c r="H62" s="753"/>
      <c r="I62" s="753"/>
    </row>
    <row r="63" spans="3:8" ht="18">
      <c r="C63" s="29"/>
      <c r="D63" s="30"/>
      <c r="E63" s="31"/>
      <c r="H63" s="329"/>
    </row>
    <row r="64" spans="4:8" ht="18">
      <c r="D64" s="3" t="s">
        <v>20</v>
      </c>
      <c r="E64" s="4"/>
      <c r="H64" s="319"/>
    </row>
    <row r="65" spans="1:12" s="1" customFormat="1" ht="18">
      <c r="A65" s="267"/>
      <c r="B65" s="2"/>
      <c r="D65" s="3" t="s">
        <v>21</v>
      </c>
      <c r="E65" s="4"/>
      <c r="H65" s="319"/>
      <c r="I65" s="497"/>
      <c r="L65" s="424"/>
    </row>
    <row r="66" spans="4:8" ht="18">
      <c r="D66" s="3"/>
      <c r="E66" s="6"/>
      <c r="F66" s="1">
        <v>12543</v>
      </c>
      <c r="H66" s="330"/>
    </row>
    <row r="67" spans="4:8" ht="18">
      <c r="D67" s="3"/>
      <c r="E67" s="6"/>
      <c r="G67" s="1"/>
      <c r="H67" s="320"/>
    </row>
    <row r="68" spans="1:9" ht="15.75">
      <c r="A68" s="726" t="s">
        <v>278</v>
      </c>
      <c r="B68" s="728" t="s">
        <v>2</v>
      </c>
      <c r="C68" s="728"/>
      <c r="D68" s="8" t="s">
        <v>3</v>
      </c>
      <c r="E68" s="9" t="s">
        <v>4</v>
      </c>
      <c r="F68" s="1">
        <v>511112</v>
      </c>
      <c r="H68" s="469" t="s">
        <v>4</v>
      </c>
      <c r="I68" s="494" t="s">
        <v>5</v>
      </c>
    </row>
    <row r="69" spans="1:9" ht="18">
      <c r="A69" s="727"/>
      <c r="B69" s="728" t="s">
        <v>7</v>
      </c>
      <c r="C69" s="728"/>
      <c r="D69" s="8" t="s">
        <v>8</v>
      </c>
      <c r="E69" s="9" t="s">
        <v>9</v>
      </c>
      <c r="H69" s="321" t="s">
        <v>1265</v>
      </c>
      <c r="I69" s="495" t="s">
        <v>1144</v>
      </c>
    </row>
    <row r="70" spans="1:9" ht="18">
      <c r="A70" s="255">
        <v>1</v>
      </c>
      <c r="B70" s="10" t="s">
        <v>10</v>
      </c>
      <c r="C70" s="10">
        <v>12</v>
      </c>
      <c r="D70" s="39" t="s">
        <v>1054</v>
      </c>
      <c r="E70" s="9"/>
      <c r="H70" s="321"/>
      <c r="I70" s="495">
        <v>369942</v>
      </c>
    </row>
    <row r="71" spans="1:9" ht="18">
      <c r="A71" s="255">
        <v>2</v>
      </c>
      <c r="B71" s="10" t="s">
        <v>10</v>
      </c>
      <c r="C71" s="404">
        <v>1</v>
      </c>
      <c r="D71" s="569" t="s">
        <v>287</v>
      </c>
      <c r="E71" s="570"/>
      <c r="F71" s="406"/>
      <c r="G71" s="407"/>
      <c r="H71" s="348"/>
      <c r="I71" s="478">
        <f>SUM(I70)</f>
        <v>369942</v>
      </c>
    </row>
    <row r="72" spans="1:9" ht="18">
      <c r="A72" s="392">
        <v>3</v>
      </c>
      <c r="B72" s="304" t="s">
        <v>10</v>
      </c>
      <c r="C72" s="404">
        <v>2</v>
      </c>
      <c r="D72" s="569" t="s">
        <v>1145</v>
      </c>
      <c r="E72" s="570"/>
      <c r="F72" s="406"/>
      <c r="G72" s="407"/>
      <c r="H72" s="348"/>
      <c r="I72" s="478">
        <v>58265</v>
      </c>
    </row>
    <row r="73" spans="1:9" ht="18">
      <c r="A73" s="268">
        <v>4</v>
      </c>
      <c r="B73" s="11" t="s">
        <v>10</v>
      </c>
      <c r="C73" s="10">
        <v>312</v>
      </c>
      <c r="D73" s="23" t="s">
        <v>1176</v>
      </c>
      <c r="E73" s="13">
        <v>250000</v>
      </c>
      <c r="H73" s="331">
        <v>215000</v>
      </c>
      <c r="I73" s="477">
        <v>211245</v>
      </c>
    </row>
    <row r="74" spans="1:12" s="32" customFormat="1" ht="18">
      <c r="A74" s="268">
        <v>5</v>
      </c>
      <c r="B74" s="11" t="s">
        <v>10</v>
      </c>
      <c r="C74" s="10">
        <v>312</v>
      </c>
      <c r="D74" s="23" t="s">
        <v>23</v>
      </c>
      <c r="E74" s="13">
        <v>200000</v>
      </c>
      <c r="F74" s="1">
        <v>55215</v>
      </c>
      <c r="G74"/>
      <c r="H74" s="331"/>
      <c r="I74" s="498"/>
      <c r="L74" s="426"/>
    </row>
    <row r="75" spans="1:12" s="32" customFormat="1" ht="18">
      <c r="A75" s="268">
        <v>6</v>
      </c>
      <c r="B75" s="11" t="s">
        <v>10</v>
      </c>
      <c r="C75" s="15">
        <v>31</v>
      </c>
      <c r="D75" s="19" t="s">
        <v>533</v>
      </c>
      <c r="E75" s="20">
        <f>SUM(E73:E74)</f>
        <v>450000</v>
      </c>
      <c r="F75" s="1">
        <v>55217</v>
      </c>
      <c r="G75"/>
      <c r="H75" s="325">
        <f>SUM(H73:H74)</f>
        <v>215000</v>
      </c>
      <c r="I75" s="499">
        <v>211245</v>
      </c>
      <c r="L75" s="426"/>
    </row>
    <row r="76" spans="1:12" s="32" customFormat="1" ht="18">
      <c r="A76" s="268">
        <v>7</v>
      </c>
      <c r="B76" s="11" t="s">
        <v>10</v>
      </c>
      <c r="C76" s="10">
        <v>331</v>
      </c>
      <c r="D76" s="33" t="s">
        <v>895</v>
      </c>
      <c r="E76" s="13">
        <v>10000</v>
      </c>
      <c r="F76" s="1">
        <v>552192</v>
      </c>
      <c r="G76"/>
      <c r="H76" s="331">
        <v>12000</v>
      </c>
      <c r="I76" s="611">
        <v>11460</v>
      </c>
      <c r="L76" s="426"/>
    </row>
    <row r="77" spans="1:12" s="32" customFormat="1" ht="18">
      <c r="A77" s="268">
        <v>8</v>
      </c>
      <c r="B77" s="11" t="s">
        <v>10</v>
      </c>
      <c r="C77" s="10">
        <v>331</v>
      </c>
      <c r="D77" s="33" t="s">
        <v>1147</v>
      </c>
      <c r="E77" s="13">
        <v>30000</v>
      </c>
      <c r="F77" s="1"/>
      <c r="G77"/>
      <c r="H77" s="331"/>
      <c r="I77" s="610"/>
      <c r="L77" s="426"/>
    </row>
    <row r="78" spans="1:12" s="32" customFormat="1" ht="18">
      <c r="A78" s="268">
        <v>9</v>
      </c>
      <c r="B78" s="11" t="s">
        <v>10</v>
      </c>
      <c r="C78" s="10">
        <v>334</v>
      </c>
      <c r="D78" s="33" t="s">
        <v>25</v>
      </c>
      <c r="E78" s="13"/>
      <c r="F78" s="1"/>
      <c r="G78"/>
      <c r="H78" s="331"/>
      <c r="I78" s="498"/>
      <c r="L78" s="426"/>
    </row>
    <row r="79" spans="1:12" s="32" customFormat="1" ht="18">
      <c r="A79" s="268">
        <v>10</v>
      </c>
      <c r="B79" s="11" t="s">
        <v>10</v>
      </c>
      <c r="C79" s="10">
        <v>337</v>
      </c>
      <c r="D79" s="18" t="s">
        <v>1146</v>
      </c>
      <c r="E79" s="13">
        <v>250000</v>
      </c>
      <c r="F79" s="1">
        <v>561111</v>
      </c>
      <c r="G79"/>
      <c r="H79" s="331">
        <v>3937000</v>
      </c>
      <c r="I79" s="500">
        <v>625733</v>
      </c>
      <c r="L79" s="426"/>
    </row>
    <row r="80" spans="1:12" s="32" customFormat="1" ht="18">
      <c r="A80" s="268">
        <v>11</v>
      </c>
      <c r="B80" s="11" t="s">
        <v>10</v>
      </c>
      <c r="C80" s="15">
        <v>33</v>
      </c>
      <c r="D80" s="19" t="s">
        <v>534</v>
      </c>
      <c r="E80" s="20">
        <f>SUM(E76:E79)</f>
        <v>290000</v>
      </c>
      <c r="F80" s="1"/>
      <c r="G80"/>
      <c r="H80" s="325">
        <f>SUM(H76:H79)</f>
        <v>3949000</v>
      </c>
      <c r="I80" s="325">
        <v>637193</v>
      </c>
      <c r="L80" s="426"/>
    </row>
    <row r="81" spans="1:12" s="32" customFormat="1" ht="18">
      <c r="A81" s="268">
        <v>12</v>
      </c>
      <c r="B81" s="11" t="s">
        <v>10</v>
      </c>
      <c r="C81" s="10">
        <v>351</v>
      </c>
      <c r="D81" s="18" t="s">
        <v>14</v>
      </c>
      <c r="E81" s="13">
        <f>SUM(E80,E75)*0.27</f>
        <v>199800</v>
      </c>
      <c r="F81" s="1"/>
      <c r="G81"/>
      <c r="H81" s="331">
        <f>(H75+H80)*0.27</f>
        <v>1124280</v>
      </c>
      <c r="I81" s="498">
        <v>229078</v>
      </c>
      <c r="L81" s="426"/>
    </row>
    <row r="82" spans="1:12" s="32" customFormat="1" ht="18">
      <c r="A82" s="268">
        <v>13</v>
      </c>
      <c r="B82" s="11" t="s">
        <v>10</v>
      </c>
      <c r="C82" s="15">
        <v>35</v>
      </c>
      <c r="D82" s="19" t="s">
        <v>15</v>
      </c>
      <c r="E82" s="24">
        <f>SUM(E81:E81)</f>
        <v>199800</v>
      </c>
      <c r="F82" s="1"/>
      <c r="G82"/>
      <c r="H82" s="327">
        <f>SUM(H81:H81)</f>
        <v>1124280</v>
      </c>
      <c r="I82" s="499">
        <v>229078</v>
      </c>
      <c r="L82" s="426"/>
    </row>
    <row r="83" spans="1:12" s="34" customFormat="1" ht="18">
      <c r="A83" s="268">
        <v>14</v>
      </c>
      <c r="B83" s="11" t="s">
        <v>10</v>
      </c>
      <c r="C83" s="15">
        <v>3</v>
      </c>
      <c r="D83" s="19" t="s">
        <v>16</v>
      </c>
      <c r="E83" s="20">
        <f>SUM(E75+E80+E82)</f>
        <v>939800</v>
      </c>
      <c r="F83" s="1"/>
      <c r="G83"/>
      <c r="H83" s="325">
        <f>SUM(H75+H80+H82)</f>
        <v>5288280</v>
      </c>
      <c r="I83" s="325">
        <f>SUM(I75+I80+I82)</f>
        <v>1077516</v>
      </c>
      <c r="L83" s="427"/>
    </row>
    <row r="84" spans="1:12" s="34" customFormat="1" ht="18">
      <c r="A84" s="268">
        <v>15</v>
      </c>
      <c r="B84" s="55" t="s">
        <v>10</v>
      </c>
      <c r="C84" s="391">
        <v>62</v>
      </c>
      <c r="D84" s="473" t="s">
        <v>1148</v>
      </c>
      <c r="E84" s="571"/>
      <c r="F84" s="1"/>
      <c r="G84"/>
      <c r="H84" s="389"/>
      <c r="I84" s="572">
        <v>120000</v>
      </c>
      <c r="L84" s="427"/>
    </row>
    <row r="85" spans="1:12" s="34" customFormat="1" ht="18">
      <c r="A85" s="268">
        <v>16</v>
      </c>
      <c r="B85" s="55" t="s">
        <v>10</v>
      </c>
      <c r="C85" s="391">
        <v>63</v>
      </c>
      <c r="D85" s="473" t="s">
        <v>1149</v>
      </c>
      <c r="E85" s="571"/>
      <c r="F85" s="1"/>
      <c r="G85"/>
      <c r="H85" s="342"/>
      <c r="I85" s="572">
        <v>174408</v>
      </c>
      <c r="L85" s="427"/>
    </row>
    <row r="86" spans="1:12" s="34" customFormat="1" ht="18">
      <c r="A86" s="268">
        <v>17</v>
      </c>
      <c r="B86" s="55" t="s">
        <v>10</v>
      </c>
      <c r="C86" s="391">
        <v>67</v>
      </c>
      <c r="D86" s="473" t="s">
        <v>1150</v>
      </c>
      <c r="E86" s="571"/>
      <c r="F86" s="1"/>
      <c r="G86"/>
      <c r="H86" s="342"/>
      <c r="I86" s="572">
        <v>79490</v>
      </c>
      <c r="L86" s="427"/>
    </row>
    <row r="87" spans="1:12" s="34" customFormat="1" ht="18">
      <c r="A87" s="268">
        <v>18</v>
      </c>
      <c r="B87" s="55" t="s">
        <v>10</v>
      </c>
      <c r="C87" s="292">
        <v>6</v>
      </c>
      <c r="D87" s="463" t="s">
        <v>604</v>
      </c>
      <c r="E87" s="573"/>
      <c r="F87" s="406"/>
      <c r="G87" s="407"/>
      <c r="H87" s="450"/>
      <c r="I87" s="451">
        <f>SUM(I84:I86)</f>
        <v>373898</v>
      </c>
      <c r="L87" s="427"/>
    </row>
    <row r="88" spans="1:12" s="34" customFormat="1" ht="18">
      <c r="A88" s="268">
        <v>17</v>
      </c>
      <c r="B88" s="55" t="s">
        <v>10</v>
      </c>
      <c r="C88" s="79">
        <v>71</v>
      </c>
      <c r="D88" s="472" t="s">
        <v>1070</v>
      </c>
      <c r="E88" s="55"/>
      <c r="F88" s="55"/>
      <c r="G88" s="55"/>
      <c r="H88" s="331"/>
      <c r="I88" s="501"/>
      <c r="L88" s="427"/>
    </row>
    <row r="89" spans="1:12" s="34" customFormat="1" ht="18">
      <c r="A89" s="268">
        <v>18</v>
      </c>
      <c r="B89" s="55" t="s">
        <v>10</v>
      </c>
      <c r="C89" s="79">
        <v>77</v>
      </c>
      <c r="D89" s="472" t="s">
        <v>1010</v>
      </c>
      <c r="E89" s="291"/>
      <c r="F89" s="291"/>
      <c r="G89" s="291"/>
      <c r="H89" s="396"/>
      <c r="I89" s="502"/>
      <c r="L89" s="427"/>
    </row>
    <row r="90" spans="1:12" s="34" customFormat="1" ht="18">
      <c r="A90" s="268">
        <v>19</v>
      </c>
      <c r="B90" s="11" t="s">
        <v>10</v>
      </c>
      <c r="C90" s="15">
        <v>7</v>
      </c>
      <c r="D90" s="293" t="s">
        <v>294</v>
      </c>
      <c r="E90" s="449"/>
      <c r="F90" s="406"/>
      <c r="G90" s="407"/>
      <c r="H90" s="450">
        <f>SUM(H88:H89)</f>
        <v>0</v>
      </c>
      <c r="I90" s="503">
        <f>SUM(I88:I89)</f>
        <v>0</v>
      </c>
      <c r="L90" s="427"/>
    </row>
    <row r="91" spans="1:9" ht="20.25" customHeight="1">
      <c r="A91" s="726"/>
      <c r="B91" s="757" t="s">
        <v>19</v>
      </c>
      <c r="C91" s="758"/>
      <c r="D91" s="759"/>
      <c r="E91" s="741">
        <f>SUM(E83)</f>
        <v>939800</v>
      </c>
      <c r="H91" s="754">
        <f>SUM(H83+H90)</f>
        <v>5288280</v>
      </c>
      <c r="I91" s="754">
        <f>I71+I72+I83+I87</f>
        <v>1879621</v>
      </c>
    </row>
    <row r="92" spans="1:9" ht="12.75" customHeight="1">
      <c r="A92" s="727"/>
      <c r="B92" s="760"/>
      <c r="C92" s="761"/>
      <c r="D92" s="762"/>
      <c r="E92" s="741"/>
      <c r="H92" s="754"/>
      <c r="I92" s="754"/>
    </row>
    <row r="93" spans="1:8" ht="18">
      <c r="A93" s="269"/>
      <c r="C93" s="35"/>
      <c r="D93" s="30"/>
      <c r="E93" s="36"/>
      <c r="F93" s="37"/>
      <c r="G93" s="38"/>
      <c r="H93" s="332"/>
    </row>
    <row r="94" spans="4:8" ht="18">
      <c r="D94" s="3" t="s">
        <v>796</v>
      </c>
      <c r="E94" s="4"/>
      <c r="F94" s="1" t="s">
        <v>27</v>
      </c>
      <c r="H94" s="319"/>
    </row>
    <row r="95" spans="4:8" ht="18">
      <c r="D95" s="3" t="s">
        <v>797</v>
      </c>
      <c r="E95" s="4"/>
      <c r="H95" s="319"/>
    </row>
    <row r="96" spans="4:8" ht="18">
      <c r="D96" s="3"/>
      <c r="E96" s="4"/>
      <c r="H96" s="319"/>
    </row>
    <row r="97" spans="1:9" ht="15.75">
      <c r="A97" s="726" t="s">
        <v>278</v>
      </c>
      <c r="B97" s="728" t="s">
        <v>2</v>
      </c>
      <c r="C97" s="728"/>
      <c r="D97" s="8" t="s">
        <v>3</v>
      </c>
      <c r="E97" s="9" t="s">
        <v>4</v>
      </c>
      <c r="F97" s="1">
        <v>511112</v>
      </c>
      <c r="H97" s="469" t="s">
        <v>4</v>
      </c>
      <c r="I97" s="494" t="s">
        <v>5</v>
      </c>
    </row>
    <row r="98" spans="1:11" ht="18">
      <c r="A98" s="727"/>
      <c r="B98" s="728" t="s">
        <v>7</v>
      </c>
      <c r="C98" s="728"/>
      <c r="D98" s="8" t="s">
        <v>8</v>
      </c>
      <c r="E98" s="9" t="s">
        <v>9</v>
      </c>
      <c r="H98" s="321" t="s">
        <v>1265</v>
      </c>
      <c r="I98" s="495" t="s">
        <v>1144</v>
      </c>
      <c r="K98" s="72"/>
    </row>
    <row r="99" spans="1:11" ht="18">
      <c r="A99" s="255">
        <v>1</v>
      </c>
      <c r="B99" s="79" t="s">
        <v>10</v>
      </c>
      <c r="C99" s="79">
        <v>12</v>
      </c>
      <c r="D99" s="473" t="s">
        <v>1054</v>
      </c>
      <c r="E99" s="382"/>
      <c r="H99" s="321"/>
      <c r="I99" s="477"/>
      <c r="K99" s="72"/>
    </row>
    <row r="100" spans="1:11" ht="18">
      <c r="A100" s="255">
        <v>2</v>
      </c>
      <c r="B100" s="79" t="s">
        <v>10</v>
      </c>
      <c r="C100" s="79">
        <v>1</v>
      </c>
      <c r="D100" s="474" t="s">
        <v>287</v>
      </c>
      <c r="E100" s="382"/>
      <c r="H100" s="481"/>
      <c r="I100" s="504"/>
      <c r="K100" s="72"/>
    </row>
    <row r="101" spans="1:11" ht="18">
      <c r="A101" s="255">
        <v>3</v>
      </c>
      <c r="B101" s="79" t="s">
        <v>10</v>
      </c>
      <c r="C101" s="79">
        <v>21</v>
      </c>
      <c r="D101" s="474" t="s">
        <v>1055</v>
      </c>
      <c r="E101" s="382"/>
      <c r="H101" s="481"/>
      <c r="I101" s="504"/>
      <c r="K101" s="72"/>
    </row>
    <row r="102" spans="1:9" ht="18">
      <c r="A102" s="255">
        <v>4</v>
      </c>
      <c r="B102" s="79" t="s">
        <v>10</v>
      </c>
      <c r="C102" s="79">
        <v>336</v>
      </c>
      <c r="D102" s="473" t="s">
        <v>1002</v>
      </c>
      <c r="E102" s="382"/>
      <c r="H102" s="481"/>
      <c r="I102" s="504"/>
    </row>
    <row r="103" spans="1:9" ht="18">
      <c r="A103" s="255">
        <v>5</v>
      </c>
      <c r="B103" s="79" t="s">
        <v>10</v>
      </c>
      <c r="C103" s="79">
        <v>351</v>
      </c>
      <c r="D103" s="383" t="s">
        <v>922</v>
      </c>
      <c r="E103" s="382"/>
      <c r="H103" s="321"/>
      <c r="I103" s="477"/>
    </row>
    <row r="104" spans="1:9" ht="18">
      <c r="A104" s="255">
        <v>6</v>
      </c>
      <c r="B104" s="79" t="s">
        <v>10</v>
      </c>
      <c r="C104" s="79">
        <v>355</v>
      </c>
      <c r="D104" s="383" t="s">
        <v>923</v>
      </c>
      <c r="E104" s="382"/>
      <c r="H104" s="321"/>
      <c r="I104" s="477"/>
    </row>
    <row r="105" spans="1:9" ht="18">
      <c r="A105" s="255">
        <v>7</v>
      </c>
      <c r="B105" s="79" t="s">
        <v>10</v>
      </c>
      <c r="C105" s="79">
        <v>3</v>
      </c>
      <c r="D105" s="383" t="s">
        <v>966</v>
      </c>
      <c r="E105" s="382"/>
      <c r="H105" s="321"/>
      <c r="I105" s="477">
        <v>6600</v>
      </c>
    </row>
    <row r="106" spans="1:9" ht="18">
      <c r="A106" s="255">
        <v>8</v>
      </c>
      <c r="B106" s="79" t="s">
        <v>10</v>
      </c>
      <c r="C106" s="79"/>
      <c r="D106" s="482" t="s">
        <v>1056</v>
      </c>
      <c r="E106" s="483"/>
      <c r="F106" s="306"/>
      <c r="G106" s="307"/>
      <c r="H106" s="481"/>
      <c r="I106" s="476"/>
    </row>
    <row r="107" spans="1:9" ht="18">
      <c r="A107" s="255">
        <v>9</v>
      </c>
      <c r="B107" s="79" t="s">
        <v>10</v>
      </c>
      <c r="C107" s="79"/>
      <c r="D107" s="463" t="s">
        <v>966</v>
      </c>
      <c r="E107" s="461"/>
      <c r="F107" s="406"/>
      <c r="G107" s="407"/>
      <c r="H107" s="348"/>
      <c r="I107" s="478">
        <f>SUM(I105:I106)</f>
        <v>6600</v>
      </c>
    </row>
    <row r="108" spans="1:9" ht="18">
      <c r="A108" s="255">
        <v>10</v>
      </c>
      <c r="B108" s="79" t="s">
        <v>10</v>
      </c>
      <c r="C108" s="79">
        <v>613</v>
      </c>
      <c r="D108" s="383" t="s">
        <v>924</v>
      </c>
      <c r="E108" s="382"/>
      <c r="H108" s="321"/>
      <c r="I108" s="477"/>
    </row>
    <row r="109" spans="1:9" ht="18">
      <c r="A109" s="255">
        <v>11</v>
      </c>
      <c r="B109" s="79" t="s">
        <v>10</v>
      </c>
      <c r="C109" s="79">
        <v>62</v>
      </c>
      <c r="D109" s="80" t="s">
        <v>998</v>
      </c>
      <c r="E109" s="55"/>
      <c r="F109" s="55"/>
      <c r="G109" s="55"/>
      <c r="H109" s="331"/>
      <c r="I109" s="477"/>
    </row>
    <row r="110" spans="1:9" ht="18">
      <c r="A110" s="255">
        <v>12</v>
      </c>
      <c r="B110" s="79" t="s">
        <v>10</v>
      </c>
      <c r="C110" s="79">
        <v>62</v>
      </c>
      <c r="D110" s="80" t="s">
        <v>999</v>
      </c>
      <c r="E110" s="55"/>
      <c r="F110" s="55"/>
      <c r="G110" s="55"/>
      <c r="H110" s="331"/>
      <c r="I110" s="504"/>
    </row>
    <row r="111" spans="1:9" ht="18">
      <c r="A111" s="255">
        <v>13</v>
      </c>
      <c r="B111" s="79" t="s">
        <v>10</v>
      </c>
      <c r="C111" s="79">
        <v>624</v>
      </c>
      <c r="D111" s="80" t="s">
        <v>965</v>
      </c>
      <c r="E111" s="55"/>
      <c r="F111" s="55"/>
      <c r="G111" s="55"/>
      <c r="H111" s="331"/>
      <c r="I111" s="477"/>
    </row>
    <row r="112" spans="1:9" ht="18">
      <c r="A112" s="255">
        <v>14</v>
      </c>
      <c r="B112" s="79" t="s">
        <v>10</v>
      </c>
      <c r="C112" s="79">
        <v>67</v>
      </c>
      <c r="D112" s="80" t="s">
        <v>111</v>
      </c>
      <c r="E112" s="55"/>
      <c r="F112" s="55"/>
      <c r="G112" s="55"/>
      <c r="H112" s="331"/>
      <c r="I112" s="477"/>
    </row>
    <row r="113" spans="1:9" ht="18">
      <c r="A113" s="255">
        <v>15</v>
      </c>
      <c r="B113" s="79" t="s">
        <v>10</v>
      </c>
      <c r="C113" s="292">
        <v>6</v>
      </c>
      <c r="D113" s="293" t="s">
        <v>1001</v>
      </c>
      <c r="E113" s="291"/>
      <c r="F113" s="291"/>
      <c r="G113" s="291"/>
      <c r="H113" s="333">
        <f>SUM(H102:H112)</f>
        <v>0</v>
      </c>
      <c r="I113" s="496"/>
    </row>
    <row r="114" spans="1:9" ht="18">
      <c r="A114" s="255">
        <v>16</v>
      </c>
      <c r="B114" s="79" t="s">
        <v>10</v>
      </c>
      <c r="C114" s="79">
        <v>336</v>
      </c>
      <c r="D114" s="383" t="s">
        <v>1002</v>
      </c>
      <c r="E114" s="359"/>
      <c r="F114" s="359"/>
      <c r="G114" s="359"/>
      <c r="H114" s="396"/>
      <c r="I114" s="477"/>
    </row>
    <row r="115" spans="1:9" ht="18">
      <c r="A115" s="255">
        <v>17</v>
      </c>
      <c r="B115" s="79" t="s">
        <v>10</v>
      </c>
      <c r="C115" s="79">
        <v>61</v>
      </c>
      <c r="D115" s="80" t="s">
        <v>998</v>
      </c>
      <c r="E115" s="359"/>
      <c r="F115" s="359"/>
      <c r="G115" s="359"/>
      <c r="H115" s="396"/>
      <c r="I115" s="477"/>
    </row>
    <row r="116" spans="1:9" ht="18">
      <c r="A116" s="255">
        <v>18</v>
      </c>
      <c r="B116" s="79" t="s">
        <v>10</v>
      </c>
      <c r="C116" s="79">
        <v>67</v>
      </c>
      <c r="D116" s="80" t="s">
        <v>111</v>
      </c>
      <c r="E116" s="359"/>
      <c r="F116" s="359"/>
      <c r="G116" s="359"/>
      <c r="H116" s="396"/>
      <c r="I116" s="477"/>
    </row>
    <row r="117" spans="1:9" ht="18">
      <c r="A117" s="255">
        <v>19</v>
      </c>
      <c r="B117" s="292" t="s">
        <v>10</v>
      </c>
      <c r="C117" s="292">
        <v>6</v>
      </c>
      <c r="D117" s="293" t="s">
        <v>1003</v>
      </c>
      <c r="E117" s="291"/>
      <c r="F117" s="291"/>
      <c r="G117" s="291"/>
      <c r="H117" s="333">
        <f>SUM(H114:H116)</f>
        <v>0</v>
      </c>
      <c r="I117" s="496"/>
    </row>
    <row r="118" spans="1:12" s="307" customFormat="1" ht="18">
      <c r="A118" s="255">
        <v>20</v>
      </c>
      <c r="B118" s="79" t="s">
        <v>10</v>
      </c>
      <c r="C118" s="391">
        <v>713</v>
      </c>
      <c r="D118" s="377" t="s">
        <v>1000</v>
      </c>
      <c r="E118" s="379"/>
      <c r="F118" s="379"/>
      <c r="G118" s="379"/>
      <c r="H118" s="396"/>
      <c r="I118" s="476"/>
      <c r="L118" s="425"/>
    </row>
    <row r="119" spans="1:12" s="34" customFormat="1" ht="18" customHeight="1">
      <c r="A119" s="255">
        <v>21</v>
      </c>
      <c r="B119" s="79" t="s">
        <v>10</v>
      </c>
      <c r="C119" s="79">
        <v>714</v>
      </c>
      <c r="D119" s="41" t="s">
        <v>967</v>
      </c>
      <c r="E119" s="11"/>
      <c r="F119" s="11"/>
      <c r="G119" s="11"/>
      <c r="H119" s="397"/>
      <c r="I119" s="501"/>
      <c r="L119" s="427"/>
    </row>
    <row r="120" spans="1:12" s="34" customFormat="1" ht="18">
      <c r="A120" s="255">
        <v>22</v>
      </c>
      <c r="B120" s="79" t="s">
        <v>10</v>
      </c>
      <c r="C120" s="79"/>
      <c r="D120" s="80" t="s">
        <v>495</v>
      </c>
      <c r="E120" s="55"/>
      <c r="F120" s="55"/>
      <c r="G120" s="55"/>
      <c r="H120" s="397"/>
      <c r="I120" s="501"/>
      <c r="L120" s="427"/>
    </row>
    <row r="121" spans="1:12" s="34" customFormat="1" ht="18">
      <c r="A121" s="255">
        <v>23</v>
      </c>
      <c r="B121" s="79" t="s">
        <v>10</v>
      </c>
      <c r="C121" s="79">
        <v>743</v>
      </c>
      <c r="D121" s="80" t="s">
        <v>798</v>
      </c>
      <c r="E121" s="55"/>
      <c r="F121" s="55"/>
      <c r="G121" s="55"/>
      <c r="H121" s="331"/>
      <c r="I121" s="501"/>
      <c r="L121" s="427"/>
    </row>
    <row r="122" spans="1:12" s="34" customFormat="1" ht="18">
      <c r="A122" s="255">
        <v>24</v>
      </c>
      <c r="B122" s="294" t="s">
        <v>10</v>
      </c>
      <c r="C122" s="15">
        <v>6</v>
      </c>
      <c r="D122" s="19" t="s">
        <v>833</v>
      </c>
      <c r="E122" s="20"/>
      <c r="F122" s="1"/>
      <c r="G122"/>
      <c r="H122" s="325">
        <f>SUM(H119:H121)</f>
        <v>0</v>
      </c>
      <c r="I122" s="499">
        <f>SUM(I107:I121)</f>
        <v>6600</v>
      </c>
      <c r="L122" s="427"/>
    </row>
    <row r="123" spans="1:9" ht="12.75">
      <c r="A123" s="726">
        <v>25</v>
      </c>
      <c r="B123" s="757" t="s">
        <v>19</v>
      </c>
      <c r="C123" s="758"/>
      <c r="D123" s="759"/>
      <c r="E123" s="741">
        <f>SUM(E95)</f>
        <v>0</v>
      </c>
      <c r="H123" s="754">
        <f>H113+H117</f>
        <v>0</v>
      </c>
      <c r="I123" s="790" t="s">
        <v>1151</v>
      </c>
    </row>
    <row r="124" spans="1:9" ht="15" customHeight="1">
      <c r="A124" s="727"/>
      <c r="B124" s="760"/>
      <c r="C124" s="761"/>
      <c r="D124" s="762"/>
      <c r="E124" s="741"/>
      <c r="H124" s="754"/>
      <c r="I124" s="791"/>
    </row>
    <row r="125" spans="1:8" ht="18">
      <c r="A125" s="269"/>
      <c r="C125" s="35"/>
      <c r="D125" s="30"/>
      <c r="E125" s="36"/>
      <c r="F125" s="37"/>
      <c r="G125" s="38"/>
      <c r="H125" s="332"/>
    </row>
    <row r="126" spans="1:8" ht="18">
      <c r="A126" s="269"/>
      <c r="C126" s="35"/>
      <c r="D126" s="30"/>
      <c r="E126" s="36"/>
      <c r="F126" s="37"/>
      <c r="G126" s="38"/>
      <c r="H126" s="332"/>
    </row>
    <row r="127" spans="1:8" ht="18">
      <c r="A127" s="269"/>
      <c r="C127" s="35"/>
      <c r="D127" s="3" t="s">
        <v>968</v>
      </c>
      <c r="E127" s="4"/>
      <c r="F127" s="1" t="s">
        <v>27</v>
      </c>
      <c r="H127" s="319"/>
    </row>
    <row r="128" spans="1:8" ht="18">
      <c r="A128" s="269"/>
      <c r="C128" s="35"/>
      <c r="D128" s="3" t="s">
        <v>1271</v>
      </c>
      <c r="E128" s="4"/>
      <c r="H128" s="319"/>
    </row>
    <row r="129" spans="1:8" ht="18">
      <c r="A129" s="269"/>
      <c r="C129" s="35"/>
      <c r="D129" s="30"/>
      <c r="E129" s="36"/>
      <c r="F129" s="37"/>
      <c r="G129" s="38"/>
      <c r="H129" s="332"/>
    </row>
    <row r="130" spans="1:9" ht="15.75">
      <c r="A130" s="726" t="s">
        <v>278</v>
      </c>
      <c r="B130" s="728" t="s">
        <v>2</v>
      </c>
      <c r="C130" s="728"/>
      <c r="D130" s="8" t="s">
        <v>3</v>
      </c>
      <c r="E130" s="9" t="s">
        <v>4</v>
      </c>
      <c r="F130" s="1">
        <v>511112</v>
      </c>
      <c r="H130" s="469" t="s">
        <v>4</v>
      </c>
      <c r="I130" s="494" t="s">
        <v>5</v>
      </c>
    </row>
    <row r="131" spans="1:9" ht="18">
      <c r="A131" s="764"/>
      <c r="B131" s="763" t="s">
        <v>7</v>
      </c>
      <c r="C131" s="763"/>
      <c r="D131" s="314" t="s">
        <v>8</v>
      </c>
      <c r="E131" s="313" t="s">
        <v>9</v>
      </c>
      <c r="H131" s="321" t="s">
        <v>1265</v>
      </c>
      <c r="I131" s="495" t="s">
        <v>1144</v>
      </c>
    </row>
    <row r="132" spans="1:12" s="123" customFormat="1" ht="18">
      <c r="A132" s="400">
        <v>1</v>
      </c>
      <c r="B132" s="434" t="s">
        <v>10</v>
      </c>
      <c r="C132" s="435">
        <v>355</v>
      </c>
      <c r="D132" s="436" t="s">
        <v>432</v>
      </c>
      <c r="E132" s="437"/>
      <c r="F132" s="435"/>
      <c r="G132" s="438"/>
      <c r="H132" s="439"/>
      <c r="I132" s="477"/>
      <c r="L132" s="440"/>
    </row>
    <row r="133" spans="1:12" s="123" customFormat="1" ht="18">
      <c r="A133" s="400">
        <v>2</v>
      </c>
      <c r="B133" s="434" t="s">
        <v>10</v>
      </c>
      <c r="C133" s="435">
        <v>501</v>
      </c>
      <c r="D133" s="436" t="s">
        <v>1270</v>
      </c>
      <c r="E133" s="437"/>
      <c r="F133" s="435"/>
      <c r="G133" s="438"/>
      <c r="H133" s="439">
        <v>660000</v>
      </c>
      <c r="I133" s="477">
        <v>451000</v>
      </c>
      <c r="L133" s="440"/>
    </row>
    <row r="134" spans="1:12" s="123" customFormat="1" ht="18">
      <c r="A134" s="400">
        <v>3</v>
      </c>
      <c r="B134" s="442" t="s">
        <v>1076</v>
      </c>
      <c r="C134" s="443">
        <v>914</v>
      </c>
      <c r="D134" s="444" t="s">
        <v>1319</v>
      </c>
      <c r="E134" s="445"/>
      <c r="F134" s="443"/>
      <c r="G134" s="446"/>
      <c r="H134" s="447"/>
      <c r="I134" s="477"/>
      <c r="L134" s="440"/>
    </row>
    <row r="135" spans="1:9" ht="36" customHeight="1">
      <c r="A135" s="400">
        <v>4</v>
      </c>
      <c r="B135" s="723" t="s">
        <v>19</v>
      </c>
      <c r="C135" s="724"/>
      <c r="D135" s="725"/>
      <c r="E135" s="488"/>
      <c r="F135" s="488"/>
      <c r="G135" s="441"/>
      <c r="H135" s="467">
        <f>SUM(H132:H134)</f>
        <v>660000</v>
      </c>
      <c r="I135" s="505">
        <f>SUM(I133:I134)</f>
        <v>451000</v>
      </c>
    </row>
    <row r="136" spans="1:8" ht="18">
      <c r="A136" s="269"/>
      <c r="C136" s="484"/>
      <c r="D136" s="486"/>
      <c r="E136" s="485"/>
      <c r="F136" s="485"/>
      <c r="G136" s="487"/>
      <c r="H136" s="332"/>
    </row>
    <row r="137" spans="1:8" ht="18">
      <c r="A137" s="269"/>
      <c r="C137" s="35"/>
      <c r="D137" s="30"/>
      <c r="E137" s="36"/>
      <c r="F137" s="35"/>
      <c r="G137" s="487"/>
      <c r="H137" s="332"/>
    </row>
    <row r="138" spans="1:8" ht="18">
      <c r="A138" s="269"/>
      <c r="C138" s="35"/>
      <c r="D138" s="30"/>
      <c r="E138" s="36"/>
      <c r="F138" s="37"/>
      <c r="G138" s="38"/>
      <c r="H138" s="332"/>
    </row>
    <row r="139" spans="1:8" ht="18">
      <c r="A139" s="269"/>
      <c r="C139" s="398"/>
      <c r="D139" s="3" t="s">
        <v>969</v>
      </c>
      <c r="E139" s="36"/>
      <c r="F139" s="37"/>
      <c r="G139" s="38"/>
      <c r="H139" s="332"/>
    </row>
    <row r="140" spans="1:8" ht="18">
      <c r="A140" s="269"/>
      <c r="C140" s="35"/>
      <c r="D140" s="3" t="s">
        <v>1320</v>
      </c>
      <c r="E140" s="36"/>
      <c r="F140" s="37"/>
      <c r="G140" s="38"/>
      <c r="H140" s="332"/>
    </row>
    <row r="141" spans="1:9" ht="18">
      <c r="A141" s="726" t="s">
        <v>278</v>
      </c>
      <c r="B141" s="728" t="s">
        <v>2</v>
      </c>
      <c r="C141" s="728"/>
      <c r="D141" s="8" t="s">
        <v>3</v>
      </c>
      <c r="E141" s="9" t="s">
        <v>4</v>
      </c>
      <c r="F141" s="1">
        <v>511112</v>
      </c>
      <c r="H141" s="321" t="s">
        <v>4</v>
      </c>
      <c r="I141" s="494" t="s">
        <v>5</v>
      </c>
    </row>
    <row r="142" spans="1:9" ht="18">
      <c r="A142" s="764"/>
      <c r="B142" s="763" t="s">
        <v>7</v>
      </c>
      <c r="C142" s="763"/>
      <c r="D142" s="314" t="s">
        <v>8</v>
      </c>
      <c r="E142" s="313" t="s">
        <v>9</v>
      </c>
      <c r="H142" s="321" t="s">
        <v>1265</v>
      </c>
      <c r="I142" s="495" t="s">
        <v>1144</v>
      </c>
    </row>
    <row r="143" spans="1:9" ht="18">
      <c r="A143" s="400">
        <v>1</v>
      </c>
      <c r="B143" s="462" t="s">
        <v>10</v>
      </c>
      <c r="C143" s="462">
        <v>35</v>
      </c>
      <c r="D143" s="464" t="s">
        <v>16</v>
      </c>
      <c r="E143" s="313"/>
      <c r="H143" s="399"/>
      <c r="I143" s="477">
        <v>4272</v>
      </c>
    </row>
    <row r="144" spans="1:9" ht="18">
      <c r="A144" s="400">
        <v>2</v>
      </c>
      <c r="B144" s="462" t="s">
        <v>10</v>
      </c>
      <c r="C144" s="462">
        <v>506</v>
      </c>
      <c r="D144" s="308" t="s">
        <v>1167</v>
      </c>
      <c r="E144" s="313"/>
      <c r="H144" s="399"/>
      <c r="I144" s="477">
        <v>313152</v>
      </c>
    </row>
    <row r="145" spans="1:9" ht="18">
      <c r="A145" s="400">
        <v>3</v>
      </c>
      <c r="B145" s="462" t="s">
        <v>10</v>
      </c>
      <c r="C145" s="462">
        <v>506</v>
      </c>
      <c r="D145" s="308" t="s">
        <v>1166</v>
      </c>
      <c r="E145" s="313"/>
      <c r="H145" s="399"/>
      <c r="I145" s="477">
        <v>337820</v>
      </c>
    </row>
    <row r="146" spans="1:9" ht="18">
      <c r="A146" s="400">
        <v>4</v>
      </c>
      <c r="B146" s="294" t="s">
        <v>10</v>
      </c>
      <c r="C146" s="404">
        <v>5</v>
      </c>
      <c r="D146" s="590" t="s">
        <v>18</v>
      </c>
      <c r="E146" s="581"/>
      <c r="F146" s="404"/>
      <c r="G146" s="441"/>
      <c r="H146" s="580"/>
      <c r="I146" s="478">
        <f>SUM(I144:I145)</f>
        <v>650972</v>
      </c>
    </row>
    <row r="147" spans="1:9" ht="18">
      <c r="A147" s="400"/>
      <c r="B147" s="379" t="s">
        <v>10</v>
      </c>
      <c r="C147" s="304">
        <v>914</v>
      </c>
      <c r="D147" s="589" t="s">
        <v>1272</v>
      </c>
      <c r="E147" s="583"/>
      <c r="F147" s="592"/>
      <c r="G147" s="593"/>
      <c r="H147" s="480">
        <v>4874918</v>
      </c>
      <c r="I147" s="591">
        <v>7562214</v>
      </c>
    </row>
    <row r="148" spans="1:9" ht="15.75">
      <c r="A148" s="400">
        <v>5</v>
      </c>
      <c r="B148" s="11" t="s">
        <v>10</v>
      </c>
      <c r="C148" s="304">
        <v>9</v>
      </c>
      <c r="D148" s="594" t="s">
        <v>1168</v>
      </c>
      <c r="E148" s="583"/>
      <c r="F148" s="592"/>
      <c r="G148" s="593"/>
      <c r="H148" s="613">
        <f>SUM(H147)</f>
        <v>4874918</v>
      </c>
      <c r="I148" s="582">
        <f>SUM(I147)</f>
        <v>7562214</v>
      </c>
    </row>
    <row r="149" spans="1:9" ht="38.25" customHeight="1">
      <c r="A149" s="490">
        <v>6</v>
      </c>
      <c r="B149" s="751" t="s">
        <v>1057</v>
      </c>
      <c r="C149" s="751"/>
      <c r="D149" s="751"/>
      <c r="E149" s="465"/>
      <c r="F149" s="404"/>
      <c r="G149" s="441"/>
      <c r="H149" s="612">
        <f>H143+H146+H148</f>
        <v>4874918</v>
      </c>
      <c r="I149" s="489">
        <f>I143+I146+I148</f>
        <v>8217458</v>
      </c>
    </row>
    <row r="150" spans="1:8" ht="18">
      <c r="A150" s="270"/>
      <c r="C150" s="43"/>
      <c r="D150" s="30"/>
      <c r="E150" s="31"/>
      <c r="F150" s="37"/>
      <c r="G150" s="38"/>
      <c r="H150" s="329"/>
    </row>
    <row r="151" spans="1:8" ht="18">
      <c r="A151" s="270"/>
      <c r="D151" s="3" t="s">
        <v>29</v>
      </c>
      <c r="E151" s="4"/>
      <c r="H151" s="319"/>
    </row>
    <row r="152" spans="4:8" ht="18">
      <c r="D152" s="3" t="s">
        <v>30</v>
      </c>
      <c r="E152" s="4"/>
      <c r="H152" s="319"/>
    </row>
    <row r="153" spans="4:8" ht="18">
      <c r="D153" s="3"/>
      <c r="E153" s="6"/>
      <c r="F153" s="1">
        <v>583119</v>
      </c>
      <c r="H153" s="320"/>
    </row>
    <row r="154" spans="1:9" ht="15.75">
      <c r="A154" s="726" t="s">
        <v>278</v>
      </c>
      <c r="B154" s="728" t="s">
        <v>2</v>
      </c>
      <c r="C154" s="728"/>
      <c r="D154" s="8" t="s">
        <v>3</v>
      </c>
      <c r="E154" s="9" t="s">
        <v>4</v>
      </c>
      <c r="F154" s="1">
        <v>511112</v>
      </c>
      <c r="H154" s="469" t="s">
        <v>4</v>
      </c>
      <c r="I154" s="494" t="s">
        <v>5</v>
      </c>
    </row>
    <row r="155" spans="1:9" ht="18">
      <c r="A155" s="727"/>
      <c r="B155" s="728" t="s">
        <v>7</v>
      </c>
      <c r="C155" s="728"/>
      <c r="D155" s="8" t="s">
        <v>8</v>
      </c>
      <c r="E155" s="9" t="s">
        <v>9</v>
      </c>
      <c r="H155" s="321" t="s">
        <v>1265</v>
      </c>
      <c r="I155" s="495" t="s">
        <v>1144</v>
      </c>
    </row>
    <row r="156" spans="1:9" ht="18">
      <c r="A156" s="255">
        <v>1</v>
      </c>
      <c r="B156" s="10" t="s">
        <v>10</v>
      </c>
      <c r="C156" s="10">
        <v>913</v>
      </c>
      <c r="D156" s="39" t="s">
        <v>925</v>
      </c>
      <c r="E156" s="9"/>
      <c r="H156" s="321"/>
      <c r="I156" s="477"/>
    </row>
    <row r="157" spans="1:9" ht="18">
      <c r="A157" s="268">
        <v>2</v>
      </c>
      <c r="B157" s="11" t="s">
        <v>10</v>
      </c>
      <c r="C157" s="10">
        <v>503</v>
      </c>
      <c r="D157" s="39" t="s">
        <v>31</v>
      </c>
      <c r="E157" s="44">
        <v>27398720</v>
      </c>
      <c r="H157" s="334">
        <v>8262011</v>
      </c>
      <c r="I157" s="477"/>
    </row>
    <row r="158" spans="1:9" ht="18">
      <c r="A158" s="268">
        <v>3</v>
      </c>
      <c r="B158" s="11" t="s">
        <v>10</v>
      </c>
      <c r="C158" s="10">
        <v>915</v>
      </c>
      <c r="D158" s="39" t="s">
        <v>887</v>
      </c>
      <c r="E158" s="44">
        <v>19052800</v>
      </c>
      <c r="H158" s="334">
        <v>53848915</v>
      </c>
      <c r="I158" s="477">
        <v>56049549</v>
      </c>
    </row>
    <row r="159" spans="1:9" ht="18">
      <c r="A159" s="268">
        <v>4</v>
      </c>
      <c r="B159" s="11" t="s">
        <v>10</v>
      </c>
      <c r="C159" s="15">
        <v>9</v>
      </c>
      <c r="D159" s="19" t="s">
        <v>535</v>
      </c>
      <c r="E159" s="45">
        <f>SUM(E157:E158)</f>
        <v>46451520</v>
      </c>
      <c r="H159" s="491">
        <f>SUM(H157:H158)</f>
        <v>62110926</v>
      </c>
      <c r="I159" s="478">
        <f>SUM(I157:I158)</f>
        <v>56049549</v>
      </c>
    </row>
    <row r="160" spans="1:9" ht="12.75" customHeight="1">
      <c r="A160" s="766">
        <v>5</v>
      </c>
      <c r="B160" s="757" t="s">
        <v>19</v>
      </c>
      <c r="C160" s="758"/>
      <c r="D160" s="759"/>
      <c r="E160" s="755">
        <f>SUM(E157:G158)</f>
        <v>46451520</v>
      </c>
      <c r="H160" s="749">
        <f>SUM(H159)</f>
        <v>62110926</v>
      </c>
      <c r="I160" s="749">
        <f>SUM(I159)</f>
        <v>56049549</v>
      </c>
    </row>
    <row r="161" spans="1:9" ht="15" customHeight="1">
      <c r="A161" s="766"/>
      <c r="B161" s="760"/>
      <c r="C161" s="761"/>
      <c r="D161" s="762"/>
      <c r="E161" s="756"/>
      <c r="H161" s="750"/>
      <c r="I161" s="750"/>
    </row>
    <row r="162" spans="3:8" ht="18">
      <c r="C162" s="35"/>
      <c r="D162" s="30"/>
      <c r="E162" s="36"/>
      <c r="F162" s="37"/>
      <c r="G162" s="38"/>
      <c r="H162" s="332"/>
    </row>
    <row r="163" spans="1:8" ht="18">
      <c r="A163" s="270"/>
      <c r="D163" s="3" t="s">
        <v>33</v>
      </c>
      <c r="E163" s="4"/>
      <c r="H163" s="319"/>
    </row>
    <row r="164" spans="1:12" s="38" customFormat="1" ht="18">
      <c r="A164" s="267"/>
      <c r="B164" s="2"/>
      <c r="C164" s="1"/>
      <c r="D164" s="3" t="s">
        <v>34</v>
      </c>
      <c r="E164" s="4"/>
      <c r="F164" s="1"/>
      <c r="G164"/>
      <c r="H164" s="319"/>
      <c r="I164" s="507"/>
      <c r="L164" s="428"/>
    </row>
    <row r="165" spans="4:8" ht="18">
      <c r="D165" s="3"/>
      <c r="E165" s="6"/>
      <c r="F165" s="1">
        <v>511116</v>
      </c>
      <c r="H165" s="320"/>
    </row>
    <row r="166" spans="1:12" s="46" customFormat="1" ht="19.5" customHeight="1">
      <c r="A166" s="726" t="s">
        <v>278</v>
      </c>
      <c r="B166" s="728" t="s">
        <v>2</v>
      </c>
      <c r="C166" s="728"/>
      <c r="D166" s="8" t="s">
        <v>3</v>
      </c>
      <c r="E166" s="9" t="s">
        <v>4</v>
      </c>
      <c r="F166" s="1">
        <v>511112</v>
      </c>
      <c r="G166"/>
      <c r="H166" s="469" t="s">
        <v>4</v>
      </c>
      <c r="I166" s="494" t="s">
        <v>5</v>
      </c>
      <c r="L166" s="429"/>
    </row>
    <row r="167" spans="1:9" ht="20.25" customHeight="1">
      <c r="A167" s="727"/>
      <c r="B167" s="728" t="s">
        <v>7</v>
      </c>
      <c r="C167" s="728"/>
      <c r="D167" s="8" t="s">
        <v>8</v>
      </c>
      <c r="E167" s="9" t="s">
        <v>9</v>
      </c>
      <c r="H167" s="321" t="s">
        <v>1265</v>
      </c>
      <c r="I167" s="495" t="s">
        <v>1144</v>
      </c>
    </row>
    <row r="168" spans="1:9" ht="18">
      <c r="A168" s="268">
        <v>1</v>
      </c>
      <c r="B168" s="11" t="s">
        <v>10</v>
      </c>
      <c r="C168" s="10">
        <v>1101</v>
      </c>
      <c r="D168" s="12" t="s">
        <v>35</v>
      </c>
      <c r="E168" s="13">
        <v>1461000</v>
      </c>
      <c r="F168" s="1">
        <v>53111</v>
      </c>
      <c r="H168" s="331"/>
      <c r="I168" s="477"/>
    </row>
    <row r="169" spans="1:12" s="46" customFormat="1" ht="18">
      <c r="A169" s="268">
        <v>2</v>
      </c>
      <c r="B169" s="11" t="s">
        <v>10</v>
      </c>
      <c r="C169" s="15">
        <v>11</v>
      </c>
      <c r="D169" s="19" t="s">
        <v>36</v>
      </c>
      <c r="E169" s="17">
        <f>SUM(E168)</f>
        <v>1461000</v>
      </c>
      <c r="F169" s="1"/>
      <c r="G169"/>
      <c r="H169" s="324">
        <f>SUM(H168)</f>
        <v>0</v>
      </c>
      <c r="I169" s="508"/>
      <c r="L169" s="429"/>
    </row>
    <row r="170" spans="1:12" s="46" customFormat="1" ht="18">
      <c r="A170" s="268">
        <v>3</v>
      </c>
      <c r="B170" s="11" t="s">
        <v>10</v>
      </c>
      <c r="C170" s="10">
        <v>2</v>
      </c>
      <c r="D170" s="18" t="s">
        <v>536</v>
      </c>
      <c r="E170" s="13">
        <f>SUM(E169*0.135)</f>
        <v>197235</v>
      </c>
      <c r="F170" s="1"/>
      <c r="G170"/>
      <c r="H170" s="331"/>
      <c r="I170" s="508"/>
      <c r="L170" s="429"/>
    </row>
    <row r="171" spans="1:9" ht="18">
      <c r="A171" s="268">
        <v>4</v>
      </c>
      <c r="B171" s="11" t="s">
        <v>10</v>
      </c>
      <c r="C171" s="15">
        <v>2</v>
      </c>
      <c r="D171" s="19" t="s">
        <v>537</v>
      </c>
      <c r="E171" s="20">
        <f>SUM(E170:E170)</f>
        <v>197235</v>
      </c>
      <c r="H171" s="325">
        <f>SUM(H170:H170)</f>
        <v>0</v>
      </c>
      <c r="I171" s="477"/>
    </row>
    <row r="172" spans="1:9" ht="15">
      <c r="A172" s="726">
        <v>5</v>
      </c>
      <c r="B172" s="757" t="s">
        <v>538</v>
      </c>
      <c r="C172" s="758"/>
      <c r="D172" s="759"/>
      <c r="E172" s="741" t="e">
        <f>SUM(#REF!,E171,E169)</f>
        <v>#REF!</v>
      </c>
      <c r="H172" s="754">
        <f>SUM(H171,H169)</f>
        <v>0</v>
      </c>
      <c r="I172" s="477"/>
    </row>
    <row r="173" spans="1:9" ht="15">
      <c r="A173" s="727"/>
      <c r="B173" s="760"/>
      <c r="C173" s="761"/>
      <c r="D173" s="762"/>
      <c r="E173" s="741"/>
      <c r="H173" s="754"/>
      <c r="I173" s="477"/>
    </row>
    <row r="174" spans="1:8" ht="18">
      <c r="A174" s="271"/>
      <c r="C174" s="49"/>
      <c r="D174" s="30"/>
      <c r="E174" s="36"/>
      <c r="H174" s="332"/>
    </row>
    <row r="175" spans="1:12" s="46" customFormat="1" ht="18">
      <c r="A175" s="267"/>
      <c r="B175" s="2"/>
      <c r="C175" s="1"/>
      <c r="D175" s="3" t="s">
        <v>37</v>
      </c>
      <c r="E175" s="4"/>
      <c r="F175" s="1"/>
      <c r="G175"/>
      <c r="H175" s="319"/>
      <c r="I175" s="509"/>
      <c r="L175" s="429"/>
    </row>
    <row r="176" spans="4:8" ht="18">
      <c r="D176" s="3" t="s">
        <v>38</v>
      </c>
      <c r="E176" s="4"/>
      <c r="H176" s="319"/>
    </row>
    <row r="177" spans="4:8" ht="18">
      <c r="D177" s="3"/>
      <c r="E177" s="6"/>
      <c r="F177" s="1">
        <v>511116</v>
      </c>
      <c r="H177" s="320"/>
    </row>
    <row r="178" spans="1:9" ht="15.75">
      <c r="A178" s="726" t="s">
        <v>278</v>
      </c>
      <c r="B178" s="728" t="s">
        <v>2</v>
      </c>
      <c r="C178" s="728"/>
      <c r="D178" s="8" t="s">
        <v>3</v>
      </c>
      <c r="E178" s="9" t="s">
        <v>4</v>
      </c>
      <c r="F178" s="1">
        <v>511112</v>
      </c>
      <c r="H178" s="469" t="s">
        <v>4</v>
      </c>
      <c r="I178" s="494" t="s">
        <v>5</v>
      </c>
    </row>
    <row r="179" spans="1:12" s="46" customFormat="1" ht="18">
      <c r="A179" s="727"/>
      <c r="B179" s="728" t="s">
        <v>7</v>
      </c>
      <c r="C179" s="728"/>
      <c r="D179" s="8" t="s">
        <v>8</v>
      </c>
      <c r="E179" s="9" t="s">
        <v>9</v>
      </c>
      <c r="F179" s="1"/>
      <c r="G179"/>
      <c r="H179" s="321" t="s">
        <v>1265</v>
      </c>
      <c r="I179" s="495" t="s">
        <v>1144</v>
      </c>
      <c r="L179" s="429"/>
    </row>
    <row r="180" spans="1:15" s="50" customFormat="1" ht="18">
      <c r="A180" s="268">
        <v>1</v>
      </c>
      <c r="B180" s="11" t="s">
        <v>10</v>
      </c>
      <c r="C180" s="10">
        <v>1101</v>
      </c>
      <c r="D180" s="12" t="s">
        <v>35</v>
      </c>
      <c r="E180" s="13">
        <v>1300000</v>
      </c>
      <c r="F180" s="1">
        <v>53111</v>
      </c>
      <c r="G180"/>
      <c r="H180" s="331">
        <v>1467540</v>
      </c>
      <c r="I180" s="510">
        <v>7356906</v>
      </c>
      <c r="K180" s="731" t="s">
        <v>1203</v>
      </c>
      <c r="L180" s="731"/>
      <c r="M180" s="731"/>
      <c r="N180" s="731"/>
      <c r="O180" s="731"/>
    </row>
    <row r="181" spans="1:15" s="50" customFormat="1" ht="18">
      <c r="A181" s="268">
        <v>2</v>
      </c>
      <c r="B181" s="11" t="s">
        <v>10</v>
      </c>
      <c r="C181" s="10">
        <v>1107</v>
      </c>
      <c r="D181" s="12" t="s">
        <v>1321</v>
      </c>
      <c r="E181" s="303"/>
      <c r="F181" s="1"/>
      <c r="G181"/>
      <c r="H181" s="384"/>
      <c r="I181" s="510">
        <v>94055</v>
      </c>
      <c r="K181" s="731" t="s">
        <v>1189</v>
      </c>
      <c r="L181" s="731"/>
      <c r="M181" s="731"/>
      <c r="N181" s="731"/>
      <c r="O181" s="731"/>
    </row>
    <row r="182" spans="1:12" s="50" customFormat="1" ht="18">
      <c r="A182" s="268">
        <v>3</v>
      </c>
      <c r="B182" s="11" t="s">
        <v>10</v>
      </c>
      <c r="C182" s="10">
        <v>1113</v>
      </c>
      <c r="D182" s="12" t="s">
        <v>926</v>
      </c>
      <c r="E182" s="303"/>
      <c r="F182" s="1"/>
      <c r="G182"/>
      <c r="H182" s="384"/>
      <c r="I182" s="510"/>
      <c r="L182" s="430"/>
    </row>
    <row r="183" spans="1:9" ht="18">
      <c r="A183" s="268">
        <v>4</v>
      </c>
      <c r="B183" s="11" t="s">
        <v>10</v>
      </c>
      <c r="C183" s="15">
        <v>11</v>
      </c>
      <c r="D183" s="19" t="s">
        <v>36</v>
      </c>
      <c r="E183" s="17">
        <f>SUM(E180)</f>
        <v>1300000</v>
      </c>
      <c r="H183" s="324">
        <f>SUM(H180)</f>
        <v>1467540</v>
      </c>
      <c r="I183" s="478">
        <f>SUM(I180:I182)</f>
        <v>7450961</v>
      </c>
    </row>
    <row r="184" spans="1:12" s="311" customFormat="1" ht="18">
      <c r="A184" s="268">
        <v>5</v>
      </c>
      <c r="B184" s="385" t="s">
        <v>10</v>
      </c>
      <c r="C184" s="312">
        <v>231</v>
      </c>
      <c r="D184" s="308" t="s">
        <v>927</v>
      </c>
      <c r="E184" s="386"/>
      <c r="F184" s="310"/>
      <c r="H184" s="387">
        <v>128410</v>
      </c>
      <c r="I184" s="476"/>
      <c r="L184" s="431"/>
    </row>
    <row r="185" spans="1:12" s="311" customFormat="1" ht="18">
      <c r="A185" s="268">
        <v>6</v>
      </c>
      <c r="B185" s="385" t="s">
        <v>10</v>
      </c>
      <c r="C185" s="312">
        <v>233</v>
      </c>
      <c r="D185" s="308" t="s">
        <v>928</v>
      </c>
      <c r="E185" s="386"/>
      <c r="F185" s="310"/>
      <c r="H185" s="387"/>
      <c r="I185" s="476"/>
      <c r="L185" s="431"/>
    </row>
    <row r="186" spans="1:12" s="311" customFormat="1" ht="18">
      <c r="A186" s="268">
        <v>7</v>
      </c>
      <c r="B186" s="385" t="s">
        <v>10</v>
      </c>
      <c r="C186" s="312">
        <v>234</v>
      </c>
      <c r="D186" s="308" t="s">
        <v>1322</v>
      </c>
      <c r="E186" s="386"/>
      <c r="F186" s="310"/>
      <c r="H186" s="387"/>
      <c r="I186" s="476">
        <v>114941</v>
      </c>
      <c r="L186" s="431"/>
    </row>
    <row r="187" spans="1:12" s="311" customFormat="1" ht="18">
      <c r="A187" s="268">
        <v>8</v>
      </c>
      <c r="B187" s="385" t="s">
        <v>10</v>
      </c>
      <c r="C187" s="312">
        <v>237</v>
      </c>
      <c r="D187" s="308" t="s">
        <v>929</v>
      </c>
      <c r="E187" s="386"/>
      <c r="F187" s="310"/>
      <c r="H187" s="387"/>
      <c r="I187" s="476"/>
      <c r="L187" s="431"/>
    </row>
    <row r="188" spans="1:9" ht="18">
      <c r="A188" s="268">
        <v>9</v>
      </c>
      <c r="B188" s="11" t="s">
        <v>10</v>
      </c>
      <c r="C188" s="10">
        <v>2</v>
      </c>
      <c r="D188" s="18" t="s">
        <v>856</v>
      </c>
      <c r="E188" s="13">
        <f>SUM(E183*13.5%)</f>
        <v>175500</v>
      </c>
      <c r="H188" s="331"/>
      <c r="I188" s="477">
        <v>672015</v>
      </c>
    </row>
    <row r="189" spans="1:9" ht="18">
      <c r="A189" s="268">
        <v>10</v>
      </c>
      <c r="B189" s="11" t="s">
        <v>10</v>
      </c>
      <c r="C189" s="15">
        <v>2</v>
      </c>
      <c r="D189" s="19" t="s">
        <v>525</v>
      </c>
      <c r="E189" s="20">
        <f>SUM(E188:E188)</f>
        <v>175500</v>
      </c>
      <c r="H189" s="325">
        <f>SUM(H184:H188)</f>
        <v>128410</v>
      </c>
      <c r="I189" s="478">
        <f>I186+I188</f>
        <v>786956</v>
      </c>
    </row>
    <row r="190" spans="1:12" s="307" customFormat="1" ht="18">
      <c r="A190" s="268">
        <v>11</v>
      </c>
      <c r="B190" s="379" t="s">
        <v>10</v>
      </c>
      <c r="C190" s="304">
        <v>311</v>
      </c>
      <c r="D190" s="308" t="s">
        <v>930</v>
      </c>
      <c r="E190" s="388"/>
      <c r="F190" s="306"/>
      <c r="H190" s="389"/>
      <c r="I190" s="476"/>
      <c r="L190" s="425"/>
    </row>
    <row r="191" spans="1:12" s="307" customFormat="1" ht="18">
      <c r="A191" s="268">
        <v>12</v>
      </c>
      <c r="B191" s="379" t="s">
        <v>10</v>
      </c>
      <c r="C191" s="304">
        <v>312</v>
      </c>
      <c r="D191" s="308" t="s">
        <v>931</v>
      </c>
      <c r="E191" s="388"/>
      <c r="F191" s="306"/>
      <c r="H191" s="389"/>
      <c r="I191" s="512">
        <v>44186</v>
      </c>
      <c r="L191" s="425"/>
    </row>
    <row r="192" spans="1:12" s="307" customFormat="1" ht="18">
      <c r="A192" s="268">
        <v>13</v>
      </c>
      <c r="B192" s="379" t="s">
        <v>10</v>
      </c>
      <c r="C192" s="304">
        <v>31</v>
      </c>
      <c r="D192" s="577" t="s">
        <v>1155</v>
      </c>
      <c r="E192" s="388"/>
      <c r="F192" s="306"/>
      <c r="H192" s="450"/>
      <c r="I192" s="478">
        <v>44186</v>
      </c>
      <c r="L192" s="425"/>
    </row>
    <row r="193" spans="1:12" s="307" customFormat="1" ht="18">
      <c r="A193" s="268">
        <v>14</v>
      </c>
      <c r="B193" s="379" t="s">
        <v>10</v>
      </c>
      <c r="C193" s="304">
        <v>337</v>
      </c>
      <c r="D193" s="308" t="s">
        <v>1058</v>
      </c>
      <c r="E193" s="388"/>
      <c r="F193" s="306"/>
      <c r="H193" s="389"/>
      <c r="I193" s="476">
        <v>3912</v>
      </c>
      <c r="L193" s="425"/>
    </row>
    <row r="194" spans="1:12" s="307" customFormat="1" ht="18">
      <c r="A194" s="268">
        <v>15</v>
      </c>
      <c r="B194" s="379" t="s">
        <v>10</v>
      </c>
      <c r="C194" s="304">
        <v>33</v>
      </c>
      <c r="D194" s="307" t="s">
        <v>1059</v>
      </c>
      <c r="E194" s="388"/>
      <c r="F194" s="306"/>
      <c r="H194" s="389"/>
      <c r="I194" s="511">
        <f>SUM(I193)</f>
        <v>3912</v>
      </c>
      <c r="L194" s="425"/>
    </row>
    <row r="195" spans="1:12" s="307" customFormat="1" ht="18">
      <c r="A195" s="268">
        <v>16</v>
      </c>
      <c r="B195" s="379"/>
      <c r="C195" s="304">
        <v>351</v>
      </c>
      <c r="D195" s="308" t="s">
        <v>922</v>
      </c>
      <c r="E195" s="388"/>
      <c r="F195" s="306"/>
      <c r="H195" s="389"/>
      <c r="I195" s="512">
        <v>10948</v>
      </c>
      <c r="L195" s="425"/>
    </row>
    <row r="196" spans="1:12" s="307" customFormat="1" ht="18">
      <c r="A196" s="268">
        <v>17</v>
      </c>
      <c r="B196" s="379" t="s">
        <v>10</v>
      </c>
      <c r="C196" s="304">
        <v>35</v>
      </c>
      <c r="D196" s="307" t="s">
        <v>432</v>
      </c>
      <c r="E196" s="388"/>
      <c r="F196" s="306"/>
      <c r="H196" s="389"/>
      <c r="I196" s="504">
        <f>SUM(I195)</f>
        <v>10948</v>
      </c>
      <c r="L196" s="425"/>
    </row>
    <row r="197" spans="1:12" s="307" customFormat="1" ht="18">
      <c r="A197" s="268">
        <v>18</v>
      </c>
      <c r="B197" s="379"/>
      <c r="C197" s="404">
        <v>3</v>
      </c>
      <c r="D197" s="577" t="s">
        <v>1024</v>
      </c>
      <c r="E197" s="449"/>
      <c r="F197" s="406"/>
      <c r="G197" s="407"/>
      <c r="H197" s="450"/>
      <c r="I197" s="478">
        <f>I192+I194+I196</f>
        <v>59046</v>
      </c>
      <c r="L197" s="425"/>
    </row>
    <row r="198" spans="1:12" s="307" customFormat="1" ht="18">
      <c r="A198" s="268">
        <v>19</v>
      </c>
      <c r="B198" s="379" t="s">
        <v>10</v>
      </c>
      <c r="C198" s="304">
        <v>643</v>
      </c>
      <c r="D198" s="308" t="s">
        <v>932</v>
      </c>
      <c r="E198" s="388"/>
      <c r="F198" s="306"/>
      <c r="H198" s="389"/>
      <c r="I198" s="476"/>
      <c r="L198" s="425"/>
    </row>
    <row r="199" spans="1:12" s="307" customFormat="1" ht="18">
      <c r="A199" s="268">
        <v>20</v>
      </c>
      <c r="B199" s="379" t="s">
        <v>10</v>
      </c>
      <c r="C199" s="304">
        <v>673</v>
      </c>
      <c r="D199" s="308" t="s">
        <v>933</v>
      </c>
      <c r="E199" s="388"/>
      <c r="F199" s="306"/>
      <c r="H199" s="389"/>
      <c r="I199" s="476"/>
      <c r="L199" s="425"/>
    </row>
    <row r="200" spans="1:12" s="307" customFormat="1" ht="18">
      <c r="A200" s="268">
        <v>20</v>
      </c>
      <c r="B200" s="379" t="s">
        <v>10</v>
      </c>
      <c r="C200" s="304">
        <v>733</v>
      </c>
      <c r="D200" s="308" t="s">
        <v>934</v>
      </c>
      <c r="E200" s="388"/>
      <c r="F200" s="306"/>
      <c r="H200" s="389"/>
      <c r="I200" s="476"/>
      <c r="L200" s="425"/>
    </row>
    <row r="201" spans="1:12" s="307" customFormat="1" ht="18">
      <c r="A201" s="268">
        <v>21</v>
      </c>
      <c r="B201" s="379" t="s">
        <v>10</v>
      </c>
      <c r="C201" s="304">
        <v>743</v>
      </c>
      <c r="D201" s="308" t="s">
        <v>935</v>
      </c>
      <c r="E201" s="388"/>
      <c r="F201" s="306"/>
      <c r="H201" s="389"/>
      <c r="I201" s="476"/>
      <c r="L201" s="425"/>
    </row>
    <row r="202" spans="1:9" ht="12.75" customHeight="1">
      <c r="A202" s="726">
        <v>22</v>
      </c>
      <c r="B202" s="757" t="s">
        <v>538</v>
      </c>
      <c r="C202" s="758"/>
      <c r="D202" s="759"/>
      <c r="E202" s="741" t="e">
        <f>SUM(#REF!,E189,E183)</f>
        <v>#REF!</v>
      </c>
      <c r="H202" s="749">
        <f>SUM(H189,H183)</f>
        <v>1595950</v>
      </c>
      <c r="I202" s="749">
        <f>I197+I189+I183</f>
        <v>8296963</v>
      </c>
    </row>
    <row r="203" spans="1:9" ht="15" customHeight="1">
      <c r="A203" s="764"/>
      <c r="B203" s="760"/>
      <c r="C203" s="761"/>
      <c r="D203" s="762"/>
      <c r="E203" s="741"/>
      <c r="H203" s="750"/>
      <c r="I203" s="750"/>
    </row>
    <row r="204" spans="1:8" ht="18">
      <c r="A204" s="275"/>
      <c r="C204" s="35"/>
      <c r="D204" s="30"/>
      <c r="E204" s="36"/>
      <c r="F204" s="37"/>
      <c r="G204" s="38"/>
      <c r="H204" s="332"/>
    </row>
    <row r="205" spans="1:8" ht="18">
      <c r="A205" s="272"/>
      <c r="D205" s="3" t="s">
        <v>39</v>
      </c>
      <c r="E205" s="7"/>
      <c r="H205" s="320"/>
    </row>
    <row r="206" spans="4:8" ht="18">
      <c r="D206" s="3" t="s">
        <v>40</v>
      </c>
      <c r="E206" s="4"/>
      <c r="H206" s="319"/>
    </row>
    <row r="207" spans="4:8" ht="18">
      <c r="D207" s="46"/>
      <c r="E207" s="6"/>
      <c r="F207" s="1" t="s">
        <v>41</v>
      </c>
      <c r="H207" s="320"/>
    </row>
    <row r="208" spans="1:9" ht="15.75">
      <c r="A208" s="726" t="s">
        <v>278</v>
      </c>
      <c r="B208" s="728" t="s">
        <v>2</v>
      </c>
      <c r="C208" s="728"/>
      <c r="D208" s="8" t="s">
        <v>3</v>
      </c>
      <c r="E208" s="9" t="s">
        <v>4</v>
      </c>
      <c r="F208" s="1">
        <v>511112</v>
      </c>
      <c r="H208" s="469" t="s">
        <v>4</v>
      </c>
      <c r="I208" s="494" t="s">
        <v>5</v>
      </c>
    </row>
    <row r="209" spans="1:9" ht="18">
      <c r="A209" s="727"/>
      <c r="B209" s="728" t="s">
        <v>7</v>
      </c>
      <c r="C209" s="728"/>
      <c r="D209" s="8" t="s">
        <v>8</v>
      </c>
      <c r="E209" s="9" t="s">
        <v>9</v>
      </c>
      <c r="H209" s="321" t="s">
        <v>1265</v>
      </c>
      <c r="I209" s="495" t="s">
        <v>1144</v>
      </c>
    </row>
    <row r="210" spans="1:9" ht="18">
      <c r="A210" s="268">
        <v>1</v>
      </c>
      <c r="B210" s="11" t="s">
        <v>10</v>
      </c>
      <c r="C210" s="10">
        <v>312</v>
      </c>
      <c r="D210" s="52" t="s">
        <v>22</v>
      </c>
      <c r="E210" s="14">
        <v>900000</v>
      </c>
      <c r="H210" s="322"/>
      <c r="I210" s="477"/>
    </row>
    <row r="211" spans="1:9" ht="18">
      <c r="A211" s="268">
        <v>2</v>
      </c>
      <c r="B211" s="11" t="s">
        <v>10</v>
      </c>
      <c r="C211" s="10">
        <v>312</v>
      </c>
      <c r="D211" s="52" t="s">
        <v>43</v>
      </c>
      <c r="E211" s="14">
        <v>10000</v>
      </c>
      <c r="H211" s="322"/>
      <c r="I211" s="477"/>
    </row>
    <row r="212" spans="1:12" s="38" customFormat="1" ht="18">
      <c r="A212" s="268">
        <v>3</v>
      </c>
      <c r="B212" s="11" t="s">
        <v>10</v>
      </c>
      <c r="C212" s="10">
        <v>312</v>
      </c>
      <c r="D212" s="52" t="s">
        <v>823</v>
      </c>
      <c r="E212" s="14">
        <v>40000</v>
      </c>
      <c r="F212" s="1"/>
      <c r="G212"/>
      <c r="H212" s="322"/>
      <c r="I212" s="512"/>
      <c r="L212" s="428"/>
    </row>
    <row r="213" spans="1:9" ht="18">
      <c r="A213" s="268">
        <v>4</v>
      </c>
      <c r="B213" s="11" t="s">
        <v>10</v>
      </c>
      <c r="C213" s="26">
        <v>31</v>
      </c>
      <c r="D213" s="19" t="s">
        <v>539</v>
      </c>
      <c r="E213" s="20">
        <f>SUM(E210:E212)</f>
        <v>950000</v>
      </c>
      <c r="H213" s="325">
        <f>SUM(H210:H212)</f>
        <v>0</v>
      </c>
      <c r="I213" s="496"/>
    </row>
    <row r="214" spans="1:9" ht="18">
      <c r="A214" s="268">
        <v>5</v>
      </c>
      <c r="B214" s="11" t="s">
        <v>10</v>
      </c>
      <c r="C214" s="10">
        <v>334</v>
      </c>
      <c r="D214" s="18" t="s">
        <v>824</v>
      </c>
      <c r="E214" s="13">
        <v>200000</v>
      </c>
      <c r="F214" s="1">
        <v>55219</v>
      </c>
      <c r="H214" s="331"/>
      <c r="I214" s="477"/>
    </row>
    <row r="215" spans="1:9" ht="18">
      <c r="A215" s="268">
        <v>6</v>
      </c>
      <c r="B215" s="11" t="s">
        <v>10</v>
      </c>
      <c r="C215" s="10">
        <v>336</v>
      </c>
      <c r="D215" s="41" t="s">
        <v>1177</v>
      </c>
      <c r="E215" s="13">
        <v>1500000</v>
      </c>
      <c r="H215" s="331"/>
      <c r="I215" s="477"/>
    </row>
    <row r="216" spans="1:12" s="1" customFormat="1" ht="18">
      <c r="A216" s="268">
        <v>7</v>
      </c>
      <c r="B216" s="11" t="s">
        <v>10</v>
      </c>
      <c r="C216" s="10">
        <v>337</v>
      </c>
      <c r="D216" s="18" t="s">
        <v>1051</v>
      </c>
      <c r="E216" s="13">
        <v>450000</v>
      </c>
      <c r="G216"/>
      <c r="H216" s="331">
        <v>2153000</v>
      </c>
      <c r="I216" s="477">
        <v>2152665</v>
      </c>
      <c r="L216" s="424"/>
    </row>
    <row r="217" spans="1:9" ht="18">
      <c r="A217" s="268">
        <v>8</v>
      </c>
      <c r="B217" s="11" t="s">
        <v>10</v>
      </c>
      <c r="C217" s="10">
        <v>337</v>
      </c>
      <c r="D217" s="18" t="s">
        <v>44</v>
      </c>
      <c r="E217" s="13">
        <v>50000</v>
      </c>
      <c r="H217" s="331"/>
      <c r="I217" s="477"/>
    </row>
    <row r="218" spans="1:9" ht="18">
      <c r="A218" s="268">
        <v>9</v>
      </c>
      <c r="B218" s="11" t="s">
        <v>10</v>
      </c>
      <c r="C218" s="15">
        <v>33</v>
      </c>
      <c r="D218" s="19" t="s">
        <v>540</v>
      </c>
      <c r="E218" s="20">
        <f>SUM(E214:E217)</f>
        <v>2200000</v>
      </c>
      <c r="H218" s="325">
        <f>SUM(H214:H217)</f>
        <v>2153000</v>
      </c>
      <c r="I218" s="325">
        <f>SUM(I214:I217)</f>
        <v>2152665</v>
      </c>
    </row>
    <row r="219" spans="1:9" ht="18">
      <c r="A219" s="268">
        <v>10</v>
      </c>
      <c r="B219" s="11" t="s">
        <v>10</v>
      </c>
      <c r="C219" s="10">
        <v>351</v>
      </c>
      <c r="D219" s="18" t="s">
        <v>14</v>
      </c>
      <c r="E219" s="13">
        <f>SUM(E214+E217+E213)*0.27</f>
        <v>324000</v>
      </c>
      <c r="F219" s="1">
        <v>561111</v>
      </c>
      <c r="H219" s="331">
        <v>581310</v>
      </c>
      <c r="I219" s="477">
        <v>542069</v>
      </c>
    </row>
    <row r="220" spans="1:9" ht="18">
      <c r="A220" s="268">
        <v>11</v>
      </c>
      <c r="B220" s="11" t="s">
        <v>10</v>
      </c>
      <c r="C220" s="15">
        <v>35</v>
      </c>
      <c r="D220" s="19" t="s">
        <v>541</v>
      </c>
      <c r="E220" s="20">
        <f>SUM(E219:E219)</f>
        <v>324000</v>
      </c>
      <c r="H220" s="325">
        <f>SUM(H219:H219)</f>
        <v>581310</v>
      </c>
      <c r="I220" s="325">
        <f>SUM(I219:I219)</f>
        <v>542069</v>
      </c>
    </row>
    <row r="221" spans="1:9" ht="18">
      <c r="A221" s="268">
        <v>12</v>
      </c>
      <c r="B221" s="11" t="s">
        <v>10</v>
      </c>
      <c r="C221" s="15">
        <v>3</v>
      </c>
      <c r="D221" s="19" t="s">
        <v>542</v>
      </c>
      <c r="E221" s="20">
        <f>SUM(E218+E220+E213)</f>
        <v>3474000</v>
      </c>
      <c r="H221" s="325">
        <f>SUM(H218+H220+H213)</f>
        <v>2734310</v>
      </c>
      <c r="I221" s="325">
        <f>SUM(I218+I220+I213)</f>
        <v>2694734</v>
      </c>
    </row>
    <row r="222" spans="1:9" ht="12.75" customHeight="1">
      <c r="A222" s="726">
        <v>13</v>
      </c>
      <c r="B222" s="751" t="s">
        <v>543</v>
      </c>
      <c r="C222" s="751"/>
      <c r="D222" s="751"/>
      <c r="E222" s="739">
        <f>SUM(E221)</f>
        <v>3474000</v>
      </c>
      <c r="H222" s="752">
        <f>SUM(H221)</f>
        <v>2734310</v>
      </c>
      <c r="I222" s="752">
        <f>SUM(I221)</f>
        <v>2694734</v>
      </c>
    </row>
    <row r="223" spans="1:9" ht="12.75" customHeight="1">
      <c r="A223" s="727"/>
      <c r="B223" s="751"/>
      <c r="C223" s="751"/>
      <c r="D223" s="751"/>
      <c r="E223" s="740"/>
      <c r="H223" s="753"/>
      <c r="I223" s="753"/>
    </row>
    <row r="224" spans="1:12" s="38" customFormat="1" ht="18">
      <c r="A224" s="267"/>
      <c r="B224" s="2"/>
      <c r="C224" s="35"/>
      <c r="D224" s="30"/>
      <c r="E224" s="31"/>
      <c r="F224" s="37"/>
      <c r="H224" s="329"/>
      <c r="I224" s="507"/>
      <c r="L224" s="428"/>
    </row>
    <row r="225" spans="1:8" ht="18">
      <c r="A225" s="270"/>
      <c r="D225" s="3" t="s">
        <v>45</v>
      </c>
      <c r="E225" s="7"/>
      <c r="H225" s="320"/>
    </row>
    <row r="226" spans="4:8" ht="18">
      <c r="D226" s="3" t="s">
        <v>46</v>
      </c>
      <c r="E226" s="4"/>
      <c r="H226" s="319"/>
    </row>
    <row r="227" spans="4:8" ht="18">
      <c r="D227" s="46"/>
      <c r="E227" s="6"/>
      <c r="F227" s="1" t="s">
        <v>41</v>
      </c>
      <c r="H227" s="320"/>
    </row>
    <row r="228" spans="1:9" ht="15.75">
      <c r="A228" s="726" t="s">
        <v>278</v>
      </c>
      <c r="B228" s="728" t="s">
        <v>2</v>
      </c>
      <c r="C228" s="728"/>
      <c r="D228" s="8" t="s">
        <v>3</v>
      </c>
      <c r="E228" s="9" t="s">
        <v>4</v>
      </c>
      <c r="F228" s="1">
        <v>511112</v>
      </c>
      <c r="H228" s="469" t="s">
        <v>4</v>
      </c>
      <c r="I228" s="494" t="s">
        <v>5</v>
      </c>
    </row>
    <row r="229" spans="1:9" ht="18">
      <c r="A229" s="727"/>
      <c r="B229" s="728" t="s">
        <v>7</v>
      </c>
      <c r="C229" s="728"/>
      <c r="D229" s="8" t="s">
        <v>8</v>
      </c>
      <c r="E229" s="9" t="s">
        <v>9</v>
      </c>
      <c r="H229" s="321" t="s">
        <v>1265</v>
      </c>
      <c r="I229" s="495" t="s">
        <v>1144</v>
      </c>
    </row>
    <row r="230" spans="1:9" ht="18">
      <c r="A230" s="255">
        <v>1</v>
      </c>
      <c r="B230" s="53" t="s">
        <v>10</v>
      </c>
      <c r="C230" s="10">
        <v>312</v>
      </c>
      <c r="D230" s="52" t="s">
        <v>1178</v>
      </c>
      <c r="E230" s="9"/>
      <c r="H230" s="335">
        <v>1000000</v>
      </c>
      <c r="I230" s="477">
        <v>1029231</v>
      </c>
    </row>
    <row r="231" spans="1:9" ht="18">
      <c r="A231" s="255">
        <v>2</v>
      </c>
      <c r="B231" s="53" t="s">
        <v>10</v>
      </c>
      <c r="C231" s="10">
        <v>334</v>
      </c>
      <c r="D231" s="308" t="s">
        <v>938</v>
      </c>
      <c r="E231" s="9"/>
      <c r="H231" s="335"/>
      <c r="I231" s="477"/>
    </row>
    <row r="232" spans="1:9" ht="18">
      <c r="A232" s="255">
        <v>3</v>
      </c>
      <c r="B232" s="53" t="s">
        <v>10</v>
      </c>
      <c r="C232" s="10">
        <v>336</v>
      </c>
      <c r="D232" s="52" t="s">
        <v>1052</v>
      </c>
      <c r="E232" s="9"/>
      <c r="H232" s="335"/>
      <c r="I232" s="477">
        <v>175000</v>
      </c>
    </row>
    <row r="233" spans="1:9" ht="18">
      <c r="A233" s="255">
        <v>4</v>
      </c>
      <c r="B233" s="53" t="s">
        <v>10</v>
      </c>
      <c r="C233" s="10">
        <v>337</v>
      </c>
      <c r="D233" s="18" t="s">
        <v>1179</v>
      </c>
      <c r="E233" s="13">
        <v>1500000</v>
      </c>
      <c r="F233" s="1">
        <v>55219</v>
      </c>
      <c r="H233" s="322">
        <v>2000000</v>
      </c>
      <c r="I233" s="574">
        <v>1607580</v>
      </c>
    </row>
    <row r="234" spans="1:9" ht="18">
      <c r="A234" s="255">
        <v>5</v>
      </c>
      <c r="B234" s="53" t="s">
        <v>10</v>
      </c>
      <c r="C234" s="10">
        <v>337</v>
      </c>
      <c r="D234" s="18" t="s">
        <v>279</v>
      </c>
      <c r="E234" s="13">
        <v>1000000</v>
      </c>
      <c r="F234" s="1">
        <v>55218</v>
      </c>
      <c r="H234" s="322">
        <v>1000000</v>
      </c>
      <c r="I234" s="574"/>
    </row>
    <row r="235" spans="1:9" ht="15.75">
      <c r="A235" s="255">
        <v>6</v>
      </c>
      <c r="B235" s="53" t="s">
        <v>10</v>
      </c>
      <c r="C235" s="15">
        <v>33</v>
      </c>
      <c r="D235" s="19" t="s">
        <v>544</v>
      </c>
      <c r="E235" s="20">
        <f>SUM(E233:E234)</f>
        <v>2500000</v>
      </c>
      <c r="H235" s="478">
        <f>SUM(H232:H234)</f>
        <v>3000000</v>
      </c>
      <c r="I235" s="478">
        <f>SUM(I232:I234)</f>
        <v>1782580</v>
      </c>
    </row>
    <row r="236" spans="1:9" ht="18">
      <c r="A236" s="255">
        <v>7</v>
      </c>
      <c r="B236" s="53" t="s">
        <v>10</v>
      </c>
      <c r="C236" s="10">
        <v>351</v>
      </c>
      <c r="D236" s="18" t="s">
        <v>545</v>
      </c>
      <c r="E236" s="13">
        <f>SUM(E235*27%)</f>
        <v>675000</v>
      </c>
      <c r="F236" s="1">
        <v>561111</v>
      </c>
      <c r="H236" s="331">
        <v>864000</v>
      </c>
      <c r="I236" s="477">
        <v>737589</v>
      </c>
    </row>
    <row r="237" spans="1:9" ht="18">
      <c r="A237" s="255">
        <v>8</v>
      </c>
      <c r="B237" s="53" t="s">
        <v>10</v>
      </c>
      <c r="C237" s="10">
        <v>355</v>
      </c>
      <c r="D237" s="18" t="s">
        <v>936</v>
      </c>
      <c r="E237" s="13"/>
      <c r="H237" s="331"/>
      <c r="I237" s="477">
        <v>118300</v>
      </c>
    </row>
    <row r="238" spans="1:9" ht="18">
      <c r="A238" s="255">
        <v>9</v>
      </c>
      <c r="B238" s="53" t="s">
        <v>10</v>
      </c>
      <c r="C238" s="404">
        <v>35</v>
      </c>
      <c r="D238" s="411" t="s">
        <v>1006</v>
      </c>
      <c r="E238" s="412"/>
      <c r="F238" s="406"/>
      <c r="G238" s="407"/>
      <c r="H238" s="333">
        <f>SUM(H236:H237)</f>
        <v>864000</v>
      </c>
      <c r="I238" s="478">
        <f>SUM(I236:I237)</f>
        <v>855889</v>
      </c>
    </row>
    <row r="239" spans="1:9" ht="18">
      <c r="A239" s="255">
        <v>10</v>
      </c>
      <c r="B239" s="53" t="s">
        <v>10</v>
      </c>
      <c r="C239" s="404">
        <v>3</v>
      </c>
      <c r="D239" s="411" t="s">
        <v>16</v>
      </c>
      <c r="E239" s="412"/>
      <c r="F239" s="406"/>
      <c r="G239" s="407"/>
      <c r="H239" s="333">
        <f>H235+H238+H230</f>
        <v>4864000</v>
      </c>
      <c r="I239" s="333">
        <f>I235+I238+I230</f>
        <v>3667700</v>
      </c>
    </row>
    <row r="240" spans="1:9" ht="18">
      <c r="A240" s="255">
        <v>11</v>
      </c>
      <c r="B240" s="53" t="s">
        <v>10</v>
      </c>
      <c r="C240" s="10">
        <v>623</v>
      </c>
      <c r="D240" s="18" t="s">
        <v>1005</v>
      </c>
      <c r="E240" s="13"/>
      <c r="H240" s="331"/>
      <c r="I240" s="476">
        <v>586000</v>
      </c>
    </row>
    <row r="241" spans="1:9" ht="18">
      <c r="A241" s="255">
        <v>12</v>
      </c>
      <c r="B241" s="53" t="s">
        <v>10</v>
      </c>
      <c r="C241" s="10">
        <v>673</v>
      </c>
      <c r="D241" s="18" t="s">
        <v>937</v>
      </c>
      <c r="E241" s="13"/>
      <c r="H241" s="331"/>
      <c r="I241" s="476">
        <v>99900</v>
      </c>
    </row>
    <row r="242" spans="1:9" ht="18">
      <c r="A242" s="255">
        <v>13</v>
      </c>
      <c r="B242" s="53" t="s">
        <v>10</v>
      </c>
      <c r="C242" s="10">
        <v>6</v>
      </c>
      <c r="D242" s="411" t="s">
        <v>1007</v>
      </c>
      <c r="E242" s="412"/>
      <c r="F242" s="406"/>
      <c r="G242" s="407"/>
      <c r="H242" s="333">
        <f>SUM(H240:H241)</f>
        <v>0</v>
      </c>
      <c r="I242" s="478">
        <f>I240+I241</f>
        <v>685900</v>
      </c>
    </row>
    <row r="243" spans="1:9" ht="18">
      <c r="A243" s="255">
        <v>14</v>
      </c>
      <c r="B243" s="53" t="s">
        <v>10</v>
      </c>
      <c r="C243" s="10">
        <v>71</v>
      </c>
      <c r="D243" s="308" t="s">
        <v>1152</v>
      </c>
      <c r="E243" s="412"/>
      <c r="F243" s="406"/>
      <c r="G243" s="407"/>
      <c r="H243" s="396"/>
      <c r="I243" s="476">
        <v>12646300</v>
      </c>
    </row>
    <row r="244" spans="1:9" ht="18">
      <c r="A244" s="255">
        <v>15</v>
      </c>
      <c r="B244" s="53" t="s">
        <v>10</v>
      </c>
      <c r="C244" s="10">
        <v>74</v>
      </c>
      <c r="D244" t="s">
        <v>1153</v>
      </c>
      <c r="E244" s="412"/>
      <c r="F244" s="406"/>
      <c r="G244" s="407"/>
      <c r="H244" s="396"/>
      <c r="I244" s="477">
        <v>3414501</v>
      </c>
    </row>
    <row r="245" spans="1:9" ht="18">
      <c r="A245" s="255">
        <v>16</v>
      </c>
      <c r="B245" s="53" t="s">
        <v>10</v>
      </c>
      <c r="C245" s="404">
        <v>7</v>
      </c>
      <c r="D245" s="441" t="s">
        <v>1154</v>
      </c>
      <c r="E245" s="449" t="e">
        <f>SUM(E235+#REF!)</f>
        <v>#REF!</v>
      </c>
      <c r="F245" s="406"/>
      <c r="G245" s="407"/>
      <c r="H245" s="450">
        <f>H239+H242</f>
        <v>4864000</v>
      </c>
      <c r="I245" s="478">
        <f>SUM(I243:I244)</f>
        <v>16060801</v>
      </c>
    </row>
    <row r="246" spans="1:12" s="38" customFormat="1" ht="12.75" customHeight="1">
      <c r="A246" s="726">
        <v>17</v>
      </c>
      <c r="B246" s="751" t="s">
        <v>546</v>
      </c>
      <c r="C246" s="751"/>
      <c r="D246" s="751"/>
      <c r="E246" s="739" t="e">
        <f>SUM(E245)</f>
        <v>#REF!</v>
      </c>
      <c r="F246" s="1"/>
      <c r="G246"/>
      <c r="H246" s="752">
        <f>H245</f>
        <v>4864000</v>
      </c>
      <c r="I246" s="752">
        <f>I239+I242+I245</f>
        <v>20414401</v>
      </c>
      <c r="L246" s="428"/>
    </row>
    <row r="247" spans="1:9" ht="12.75" customHeight="1">
      <c r="A247" s="727"/>
      <c r="B247" s="751"/>
      <c r="C247" s="751"/>
      <c r="D247" s="751"/>
      <c r="E247" s="740"/>
      <c r="H247" s="753"/>
      <c r="I247" s="753"/>
    </row>
    <row r="248" spans="3:8" ht="18">
      <c r="C248" s="35"/>
      <c r="D248" s="30"/>
      <c r="E248" s="31"/>
      <c r="F248" s="37"/>
      <c r="G248" s="38"/>
      <c r="H248" s="329"/>
    </row>
    <row r="249" spans="1:8" ht="18">
      <c r="A249" s="270"/>
      <c r="D249" s="3" t="s">
        <v>47</v>
      </c>
      <c r="E249" s="4"/>
      <c r="H249" s="319"/>
    </row>
    <row r="250" spans="4:8" ht="18">
      <c r="D250" s="3" t="s">
        <v>48</v>
      </c>
      <c r="E250" s="4"/>
      <c r="H250" s="319"/>
    </row>
    <row r="251" spans="4:8" ht="18">
      <c r="D251" s="3"/>
      <c r="E251" s="6"/>
      <c r="H251" s="320"/>
    </row>
    <row r="252" spans="1:9" ht="15.75">
      <c r="A252" s="726" t="s">
        <v>278</v>
      </c>
      <c r="B252" s="728" t="s">
        <v>2</v>
      </c>
      <c r="C252" s="728"/>
      <c r="D252" s="8" t="s">
        <v>3</v>
      </c>
      <c r="E252" s="9" t="s">
        <v>4</v>
      </c>
      <c r="F252" s="1">
        <v>511112</v>
      </c>
      <c r="H252" s="469" t="s">
        <v>4</v>
      </c>
      <c r="I252" s="494" t="s">
        <v>5</v>
      </c>
    </row>
    <row r="253" spans="1:9" ht="18">
      <c r="A253" s="727"/>
      <c r="B253" s="728" t="s">
        <v>7</v>
      </c>
      <c r="C253" s="728"/>
      <c r="D253" s="8" t="s">
        <v>8</v>
      </c>
      <c r="E253" s="9" t="s">
        <v>9</v>
      </c>
      <c r="H253" s="321" t="s">
        <v>1265</v>
      </c>
      <c r="I253" s="495" t="s">
        <v>1144</v>
      </c>
    </row>
    <row r="254" spans="1:9" ht="18">
      <c r="A254" s="268">
        <v>1</v>
      </c>
      <c r="B254" s="54" t="s">
        <v>10</v>
      </c>
      <c r="C254" s="10">
        <v>331</v>
      </c>
      <c r="D254" s="33" t="s">
        <v>547</v>
      </c>
      <c r="E254" s="13">
        <v>1150000</v>
      </c>
      <c r="F254" s="1">
        <v>55215</v>
      </c>
      <c r="H254" s="336">
        <v>1660000</v>
      </c>
      <c r="I254" s="595">
        <v>1659374</v>
      </c>
    </row>
    <row r="255" spans="1:9" ht="18">
      <c r="A255" s="268">
        <v>2</v>
      </c>
      <c r="B255" s="54" t="s">
        <v>10</v>
      </c>
      <c r="C255" s="10">
        <v>334</v>
      </c>
      <c r="D255" s="33" t="s">
        <v>844</v>
      </c>
      <c r="E255" s="13"/>
      <c r="H255" s="336">
        <v>0</v>
      </c>
      <c r="I255" s="596"/>
    </row>
    <row r="256" spans="1:9" ht="18">
      <c r="A256" s="268">
        <v>3</v>
      </c>
      <c r="B256" s="54" t="s">
        <v>10</v>
      </c>
      <c r="C256" s="15">
        <v>33</v>
      </c>
      <c r="D256" s="19" t="s">
        <v>548</v>
      </c>
      <c r="E256" s="24">
        <f>SUM(E254:E254)</f>
        <v>1150000</v>
      </c>
      <c r="F256" s="1">
        <v>56213</v>
      </c>
      <c r="H256" s="327">
        <f>SUM(H254:H255)</f>
        <v>1660000</v>
      </c>
      <c r="I256" s="478">
        <f>I254</f>
        <v>1659374</v>
      </c>
    </row>
    <row r="257" spans="1:9" ht="18">
      <c r="A257" s="268"/>
      <c r="B257" s="54"/>
      <c r="C257" s="304">
        <v>351</v>
      </c>
      <c r="D257" s="18" t="s">
        <v>14</v>
      </c>
      <c r="E257" s="24"/>
      <c r="H257" s="380">
        <f>H256*0.27</f>
        <v>448200.00000000006</v>
      </c>
      <c r="I257" s="477">
        <v>423279</v>
      </c>
    </row>
    <row r="258" spans="1:9" ht="18">
      <c r="A258" s="268">
        <v>4</v>
      </c>
      <c r="B258" s="54" t="s">
        <v>10</v>
      </c>
      <c r="C258" s="10">
        <v>355</v>
      </c>
      <c r="D258" s="597" t="s">
        <v>1169</v>
      </c>
      <c r="E258" s="13">
        <f>SUM(E254:E254)*0.27</f>
        <v>310500</v>
      </c>
      <c r="F258" s="1">
        <v>561111</v>
      </c>
      <c r="H258" s="331"/>
      <c r="I258" s="477">
        <v>524</v>
      </c>
    </row>
    <row r="259" spans="1:9" ht="18">
      <c r="A259" s="268">
        <v>5</v>
      </c>
      <c r="B259" s="54" t="s">
        <v>10</v>
      </c>
      <c r="C259" s="15">
        <v>35</v>
      </c>
      <c r="D259" s="19" t="s">
        <v>549</v>
      </c>
      <c r="E259" s="24">
        <f>SUM(E258)</f>
        <v>310500</v>
      </c>
      <c r="H259" s="327">
        <f>SUM(H257:H258)</f>
        <v>448200.00000000006</v>
      </c>
      <c r="I259" s="478">
        <f>I257+I258</f>
        <v>423803</v>
      </c>
    </row>
    <row r="260" spans="1:9" ht="18">
      <c r="A260" s="268">
        <v>6</v>
      </c>
      <c r="B260" s="54" t="s">
        <v>10</v>
      </c>
      <c r="C260" s="15">
        <v>3</v>
      </c>
      <c r="D260" s="19" t="s">
        <v>550</v>
      </c>
      <c r="E260" s="24">
        <f>SUM(E259,E256)</f>
        <v>1460500</v>
      </c>
      <c r="H260" s="327">
        <f>SUM(H259,H256)</f>
        <v>2108200</v>
      </c>
      <c r="I260" s="478">
        <f>I256+I259</f>
        <v>2083177</v>
      </c>
    </row>
    <row r="261" spans="1:9" ht="12.75">
      <c r="A261" s="726">
        <v>7</v>
      </c>
      <c r="B261" s="414" t="s">
        <v>551</v>
      </c>
      <c r="C261" s="280"/>
      <c r="D261" s="281"/>
      <c r="E261" s="739">
        <f>SUM(E260)</f>
        <v>1460500</v>
      </c>
      <c r="H261" s="752">
        <f>SUM(H260)</f>
        <v>2108200</v>
      </c>
      <c r="I261" s="790">
        <f>I260</f>
        <v>2083177</v>
      </c>
    </row>
    <row r="262" spans="1:9" ht="12.75">
      <c r="A262" s="727"/>
      <c r="B262" s="282"/>
      <c r="C262" s="283"/>
      <c r="D262" s="284"/>
      <c r="E262" s="740"/>
      <c r="H262" s="753"/>
      <c r="I262" s="791"/>
    </row>
    <row r="263" spans="3:8" ht="1.5" customHeight="1">
      <c r="C263" s="35"/>
      <c r="D263" s="30"/>
      <c r="E263" s="31"/>
      <c r="F263" s="37"/>
      <c r="G263" s="38"/>
      <c r="H263" s="329"/>
    </row>
    <row r="264" spans="3:8" ht="18" hidden="1">
      <c r="C264" s="35"/>
      <c r="D264" s="30"/>
      <c r="E264" s="31"/>
      <c r="F264" s="37"/>
      <c r="G264" s="38"/>
      <c r="H264" s="329"/>
    </row>
    <row r="265" spans="3:8" ht="18" hidden="1">
      <c r="C265" s="35"/>
      <c r="E265" s="31"/>
      <c r="F265" s="37"/>
      <c r="G265" s="38"/>
      <c r="H265" s="329"/>
    </row>
    <row r="266" spans="3:8" ht="18">
      <c r="C266" s="35"/>
      <c r="E266" s="31"/>
      <c r="F266" s="37"/>
      <c r="G266" s="38"/>
      <c r="H266" s="329"/>
    </row>
    <row r="267" spans="1:8" ht="18">
      <c r="A267" s="270"/>
      <c r="D267" s="3" t="s">
        <v>1012</v>
      </c>
      <c r="E267" s="4"/>
      <c r="H267" s="319"/>
    </row>
    <row r="268" spans="4:8" ht="18">
      <c r="D268" s="669" t="s">
        <v>1273</v>
      </c>
      <c r="E268" s="4"/>
      <c r="H268" s="319"/>
    </row>
    <row r="269" spans="3:8" ht="18">
      <c r="C269" s="35"/>
      <c r="E269" s="31"/>
      <c r="F269" s="37"/>
      <c r="G269" s="38"/>
      <c r="H269" s="329"/>
    </row>
    <row r="270" spans="1:9" ht="15.75">
      <c r="A270" s="726" t="s">
        <v>278</v>
      </c>
      <c r="B270" s="728" t="s">
        <v>2</v>
      </c>
      <c r="C270" s="728"/>
      <c r="D270" s="8" t="s">
        <v>3</v>
      </c>
      <c r="E270" s="9" t="s">
        <v>4</v>
      </c>
      <c r="F270" s="1">
        <v>511112</v>
      </c>
      <c r="H270" s="469" t="s">
        <v>4</v>
      </c>
      <c r="I270" s="494" t="s">
        <v>5</v>
      </c>
    </row>
    <row r="271" spans="1:9" ht="18">
      <c r="A271" s="727"/>
      <c r="B271" s="728" t="s">
        <v>7</v>
      </c>
      <c r="C271" s="728"/>
      <c r="D271" s="8" t="s">
        <v>8</v>
      </c>
      <c r="E271" s="9" t="s">
        <v>9</v>
      </c>
      <c r="H271" s="321" t="s">
        <v>1265</v>
      </c>
      <c r="I271" s="495" t="s">
        <v>1144</v>
      </c>
    </row>
    <row r="272" spans="1:9" ht="22.5" customHeight="1">
      <c r="A272" s="255">
        <v>1</v>
      </c>
      <c r="B272" s="79" t="s">
        <v>10</v>
      </c>
      <c r="C272" s="292">
        <v>1</v>
      </c>
      <c r="D272" s="463" t="s">
        <v>1013</v>
      </c>
      <c r="E272" s="461"/>
      <c r="F272" s="406"/>
      <c r="G272" s="407"/>
      <c r="H272" s="348"/>
      <c r="I272" s="478">
        <v>3992700</v>
      </c>
    </row>
    <row r="273" spans="1:9" ht="44.25" customHeight="1">
      <c r="A273" s="255">
        <v>2</v>
      </c>
      <c r="B273" s="79" t="s">
        <v>10</v>
      </c>
      <c r="C273" s="292">
        <v>2</v>
      </c>
      <c r="D273" s="463" t="s">
        <v>1014</v>
      </c>
      <c r="E273" s="461"/>
      <c r="F273" s="406"/>
      <c r="G273" s="407"/>
      <c r="H273" s="348"/>
      <c r="I273" s="478">
        <v>628848</v>
      </c>
    </row>
    <row r="274" spans="1:9" ht="18">
      <c r="A274" s="255">
        <v>3</v>
      </c>
      <c r="B274" s="79" t="s">
        <v>10</v>
      </c>
      <c r="C274" s="292">
        <v>31</v>
      </c>
      <c r="D274" s="463" t="s">
        <v>1155</v>
      </c>
      <c r="E274" s="461"/>
      <c r="F274" s="406"/>
      <c r="G274" s="407"/>
      <c r="H274" s="348"/>
      <c r="I274" s="478">
        <v>23366</v>
      </c>
    </row>
    <row r="275" spans="1:9" ht="18">
      <c r="A275" s="255">
        <v>4</v>
      </c>
      <c r="B275" s="79" t="s">
        <v>10</v>
      </c>
      <c r="C275" s="79">
        <v>336</v>
      </c>
      <c r="D275" s="383" t="s">
        <v>1156</v>
      </c>
      <c r="E275" s="382"/>
      <c r="H275" s="321">
        <v>6053000</v>
      </c>
      <c r="I275" s="477">
        <v>2047200</v>
      </c>
    </row>
    <row r="276" spans="1:9" ht="18">
      <c r="A276" s="255">
        <v>5</v>
      </c>
      <c r="B276" s="79" t="s">
        <v>10</v>
      </c>
      <c r="C276" s="79">
        <v>337</v>
      </c>
      <c r="D276" s="383" t="s">
        <v>414</v>
      </c>
      <c r="E276" s="382"/>
      <c r="H276" s="321"/>
      <c r="I276" s="477"/>
    </row>
    <row r="277" spans="1:9" ht="18">
      <c r="A277" s="255">
        <v>6</v>
      </c>
      <c r="B277" s="79" t="s">
        <v>10</v>
      </c>
      <c r="C277" s="292">
        <v>33</v>
      </c>
      <c r="D277" s="463" t="s">
        <v>1059</v>
      </c>
      <c r="E277" s="382"/>
      <c r="H277" s="348">
        <f>SUM(H275:H276)</f>
        <v>6053000</v>
      </c>
      <c r="I277" s="478">
        <v>2047200</v>
      </c>
    </row>
    <row r="278" spans="1:9" ht="18">
      <c r="A278" s="255">
        <v>7</v>
      </c>
      <c r="B278" s="79" t="s">
        <v>10</v>
      </c>
      <c r="C278" s="79">
        <v>342</v>
      </c>
      <c r="D278" s="383" t="s">
        <v>1323</v>
      </c>
      <c r="E278" s="382"/>
      <c r="H278" s="321">
        <v>12300000</v>
      </c>
      <c r="I278" s="477">
        <v>231574</v>
      </c>
    </row>
    <row r="279" spans="1:11" ht="18">
      <c r="A279" s="255" t="s">
        <v>1185</v>
      </c>
      <c r="B279" s="391" t="s">
        <v>10</v>
      </c>
      <c r="C279" s="292">
        <v>34</v>
      </c>
      <c r="D279" s="463" t="s">
        <v>1157</v>
      </c>
      <c r="E279" s="461"/>
      <c r="F279" s="406"/>
      <c r="G279" s="407"/>
      <c r="H279" s="348">
        <f>SUM(H278)</f>
        <v>12300000</v>
      </c>
      <c r="I279" s="478">
        <v>231574</v>
      </c>
      <c r="K279" s="614"/>
    </row>
    <row r="280" spans="1:9" ht="18">
      <c r="A280" s="255">
        <v>8</v>
      </c>
      <c r="B280" s="79" t="s">
        <v>10</v>
      </c>
      <c r="C280" s="79">
        <v>351</v>
      </c>
      <c r="D280" s="383" t="s">
        <v>922</v>
      </c>
      <c r="E280" s="382"/>
      <c r="H280" s="321">
        <f>(H277+H279)*0.27</f>
        <v>4955310</v>
      </c>
      <c r="I280" s="477">
        <v>467084</v>
      </c>
    </row>
    <row r="281" spans="1:9" ht="18">
      <c r="A281" s="255">
        <v>9</v>
      </c>
      <c r="B281" s="79" t="s">
        <v>10</v>
      </c>
      <c r="C281" s="79">
        <v>355</v>
      </c>
      <c r="D281" s="383" t="s">
        <v>1023</v>
      </c>
      <c r="E281" s="382"/>
      <c r="H281" s="321"/>
      <c r="I281" s="477">
        <v>294200</v>
      </c>
    </row>
    <row r="282" spans="1:9" ht="18">
      <c r="A282" s="255">
        <v>10</v>
      </c>
      <c r="B282" s="79" t="s">
        <v>10</v>
      </c>
      <c r="C282" s="292">
        <v>35</v>
      </c>
      <c r="D282" s="463" t="s">
        <v>15</v>
      </c>
      <c r="E282" s="461"/>
      <c r="F282" s="406"/>
      <c r="G282" s="407"/>
      <c r="H282" s="348">
        <f>SUM(H280:H281)</f>
        <v>4955310</v>
      </c>
      <c r="I282" s="478">
        <f>SUM(I280:I281)</f>
        <v>761284</v>
      </c>
    </row>
    <row r="283" spans="1:9" ht="18">
      <c r="A283" s="255">
        <v>11</v>
      </c>
      <c r="B283" s="79" t="s">
        <v>10</v>
      </c>
      <c r="C283" s="292">
        <v>3</v>
      </c>
      <c r="D283" s="421" t="s">
        <v>1060</v>
      </c>
      <c r="E283" s="461"/>
      <c r="F283" s="406"/>
      <c r="G283" s="407"/>
      <c r="H283" s="348">
        <f>H277+H279+H282</f>
        <v>23308310</v>
      </c>
      <c r="I283" s="478">
        <f>I274+I277+I279+I282</f>
        <v>3063424</v>
      </c>
    </row>
    <row r="284" spans="1:9" ht="18">
      <c r="A284" s="255">
        <v>12</v>
      </c>
      <c r="B284" s="79" t="s">
        <v>10</v>
      </c>
      <c r="C284" s="79">
        <v>61</v>
      </c>
      <c r="D284" s="383" t="s">
        <v>1097</v>
      </c>
      <c r="E284" s="382"/>
      <c r="H284" s="331">
        <v>975000</v>
      </c>
      <c r="I284" s="477">
        <v>750000</v>
      </c>
    </row>
    <row r="285" spans="1:9" ht="18">
      <c r="A285" s="255">
        <v>12</v>
      </c>
      <c r="B285" s="79" t="s">
        <v>10</v>
      </c>
      <c r="C285" s="79">
        <v>62</v>
      </c>
      <c r="D285" s="80" t="s">
        <v>998</v>
      </c>
      <c r="E285" s="55"/>
      <c r="F285" s="55"/>
      <c r="G285" s="55"/>
      <c r="H285" s="345">
        <v>84897000</v>
      </c>
      <c r="I285" s="477">
        <v>7080920</v>
      </c>
    </row>
    <row r="286" spans="1:9" ht="18">
      <c r="A286" s="255">
        <v>14</v>
      </c>
      <c r="B286" s="79" t="s">
        <v>10</v>
      </c>
      <c r="C286" s="79">
        <v>62</v>
      </c>
      <c r="D286" s="80" t="s">
        <v>1022</v>
      </c>
      <c r="E286" s="55"/>
      <c r="F286" s="55"/>
      <c r="G286" s="55"/>
      <c r="H286" s="331"/>
      <c r="I286" s="477"/>
    </row>
    <row r="287" spans="1:9" ht="18">
      <c r="A287" s="255">
        <v>15</v>
      </c>
      <c r="B287" s="79" t="s">
        <v>10</v>
      </c>
      <c r="C287" s="79">
        <v>64</v>
      </c>
      <c r="D287" s="80" t="s">
        <v>1020</v>
      </c>
      <c r="E287" s="55"/>
      <c r="F287" s="55"/>
      <c r="G287" s="55"/>
      <c r="H287" s="331"/>
      <c r="I287" s="477">
        <v>1580000</v>
      </c>
    </row>
    <row r="288" spans="1:9" ht="18">
      <c r="A288" s="255">
        <v>15</v>
      </c>
      <c r="B288" s="79" t="s">
        <v>10</v>
      </c>
      <c r="C288" s="79">
        <v>67</v>
      </c>
      <c r="D288" s="80" t="s">
        <v>111</v>
      </c>
      <c r="E288" s="55"/>
      <c r="F288" s="55"/>
      <c r="G288" s="55"/>
      <c r="H288" s="331">
        <v>23185440</v>
      </c>
      <c r="I288" s="477">
        <v>1952100</v>
      </c>
    </row>
    <row r="289" spans="1:9" ht="18">
      <c r="A289" s="255">
        <v>17</v>
      </c>
      <c r="B289" s="79" t="s">
        <v>10</v>
      </c>
      <c r="C289" s="292">
        <v>6</v>
      </c>
      <c r="D289" s="293" t="s">
        <v>1021</v>
      </c>
      <c r="E289" s="291"/>
      <c r="F289" s="291"/>
      <c r="G289" s="291"/>
      <c r="H289" s="333">
        <f>SUM(H284:H288)</f>
        <v>109057440</v>
      </c>
      <c r="I289" s="478">
        <f>SUM(I284:I288)</f>
        <v>11363020</v>
      </c>
    </row>
    <row r="290" spans="1:9" ht="35.25" customHeight="1">
      <c r="A290" s="418"/>
      <c r="B290" s="723" t="s">
        <v>1077</v>
      </c>
      <c r="C290" s="724"/>
      <c r="D290" s="725"/>
      <c r="E290" s="479"/>
      <c r="F290" s="479"/>
      <c r="G290" s="492"/>
      <c r="H290" s="419">
        <f>H283+H289</f>
        <v>132365750</v>
      </c>
      <c r="I290" s="419">
        <f>I272+I273+I283+I289</f>
        <v>19047992</v>
      </c>
    </row>
    <row r="291" spans="3:8" ht="18">
      <c r="C291" s="35"/>
      <c r="E291" s="31"/>
      <c r="F291" s="37"/>
      <c r="G291" s="38"/>
      <c r="H291" s="329"/>
    </row>
    <row r="292" spans="3:8" ht="18">
      <c r="C292" s="35"/>
      <c r="E292" s="31"/>
      <c r="F292" s="37"/>
      <c r="G292" s="38"/>
      <c r="H292" s="329"/>
    </row>
    <row r="293" spans="3:8" ht="18">
      <c r="C293" s="35"/>
      <c r="D293" s="3" t="s">
        <v>1184</v>
      </c>
      <c r="E293" s="31"/>
      <c r="F293" s="37"/>
      <c r="G293" s="38"/>
      <c r="H293" s="329"/>
    </row>
    <row r="294" spans="3:8" ht="18">
      <c r="C294" s="35"/>
      <c r="D294" s="669" t="s">
        <v>1186</v>
      </c>
      <c r="E294" s="31"/>
      <c r="F294" s="37"/>
      <c r="G294" s="38"/>
      <c r="H294" s="329"/>
    </row>
    <row r="295" spans="3:8" ht="18">
      <c r="C295" s="35"/>
      <c r="E295" s="31"/>
      <c r="F295" s="37"/>
      <c r="G295" s="38"/>
      <c r="H295" s="329"/>
    </row>
    <row r="296" spans="1:9" ht="15.75">
      <c r="A296" s="726" t="s">
        <v>278</v>
      </c>
      <c r="B296" s="728" t="s">
        <v>2</v>
      </c>
      <c r="C296" s="728"/>
      <c r="D296" s="8" t="s">
        <v>3</v>
      </c>
      <c r="E296" s="9" t="s">
        <v>4</v>
      </c>
      <c r="F296" s="1">
        <v>511112</v>
      </c>
      <c r="H296" s="469" t="s">
        <v>4</v>
      </c>
      <c r="I296" s="475" t="s">
        <v>5</v>
      </c>
    </row>
    <row r="297" spans="1:9" ht="18">
      <c r="A297" s="727"/>
      <c r="B297" s="728" t="s">
        <v>7</v>
      </c>
      <c r="C297" s="728"/>
      <c r="D297" s="8" t="s">
        <v>8</v>
      </c>
      <c r="E297" s="9" t="s">
        <v>9</v>
      </c>
      <c r="H297" s="321" t="s">
        <v>1275</v>
      </c>
      <c r="I297" s="495" t="s">
        <v>1144</v>
      </c>
    </row>
    <row r="298" spans="1:9" ht="18">
      <c r="A298" s="255">
        <v>1</v>
      </c>
      <c r="B298" s="79" t="s">
        <v>10</v>
      </c>
      <c r="C298" s="79">
        <v>336</v>
      </c>
      <c r="D298" s="383" t="s">
        <v>1156</v>
      </c>
      <c r="E298" s="382"/>
      <c r="H298" s="321">
        <f>9518621+3430260</f>
        <v>12948881</v>
      </c>
      <c r="I298" s="477">
        <v>670000</v>
      </c>
    </row>
    <row r="299" spans="1:9" ht="18">
      <c r="A299" s="255">
        <v>2</v>
      </c>
      <c r="B299" s="79" t="s">
        <v>10</v>
      </c>
      <c r="C299" s="79">
        <v>337</v>
      </c>
      <c r="D299" s="383" t="s">
        <v>414</v>
      </c>
      <c r="E299" s="382"/>
      <c r="H299" s="321">
        <v>227213</v>
      </c>
      <c r="I299" s="477">
        <v>705880</v>
      </c>
    </row>
    <row r="300" spans="1:9" ht="18">
      <c r="A300" s="255">
        <v>3</v>
      </c>
      <c r="B300" s="79" t="s">
        <v>10</v>
      </c>
      <c r="C300" s="292">
        <v>33</v>
      </c>
      <c r="D300" s="463" t="s">
        <v>1059</v>
      </c>
      <c r="E300" s="382"/>
      <c r="H300" s="348">
        <f>SUM(H298:H299)</f>
        <v>13176094</v>
      </c>
      <c r="I300" s="496">
        <f>SUM(I298:I299)</f>
        <v>1375880</v>
      </c>
    </row>
    <row r="301" spans="1:9" ht="18">
      <c r="A301" s="255">
        <v>4</v>
      </c>
      <c r="B301" s="79" t="s">
        <v>10</v>
      </c>
      <c r="C301" s="79">
        <v>342</v>
      </c>
      <c r="D301" s="383" t="s">
        <v>1323</v>
      </c>
      <c r="E301" s="382"/>
      <c r="H301" s="321"/>
      <c r="I301" s="477"/>
    </row>
    <row r="302" spans="1:9" ht="18">
      <c r="A302" s="255">
        <v>5</v>
      </c>
      <c r="B302" s="391" t="s">
        <v>10</v>
      </c>
      <c r="C302" s="292">
        <v>34</v>
      </c>
      <c r="D302" s="463" t="s">
        <v>1157</v>
      </c>
      <c r="E302" s="461"/>
      <c r="F302" s="406"/>
      <c r="G302" s="407"/>
      <c r="H302" s="348"/>
      <c r="I302" s="496"/>
    </row>
    <row r="303" spans="1:9" ht="18">
      <c r="A303" s="255">
        <v>6</v>
      </c>
      <c r="B303" s="79" t="s">
        <v>10</v>
      </c>
      <c r="C303" s="79">
        <v>351</v>
      </c>
      <c r="D303" s="383" t="s">
        <v>922</v>
      </c>
      <c r="E303" s="382"/>
      <c r="H303" s="321">
        <f>H298*0.27</f>
        <v>3496197.87</v>
      </c>
      <c r="I303" s="477"/>
    </row>
    <row r="304" spans="1:9" ht="18">
      <c r="A304" s="255">
        <v>7</v>
      </c>
      <c r="B304" s="79" t="s">
        <v>10</v>
      </c>
      <c r="C304" s="79">
        <v>355</v>
      </c>
      <c r="D304" s="383" t="s">
        <v>1023</v>
      </c>
      <c r="E304" s="382"/>
      <c r="H304" s="321"/>
      <c r="I304" s="477"/>
    </row>
    <row r="305" spans="1:11" ht="18">
      <c r="A305" s="255">
        <v>8</v>
      </c>
      <c r="B305" s="79" t="s">
        <v>10</v>
      </c>
      <c r="C305" s="292">
        <v>35</v>
      </c>
      <c r="D305" s="463" t="s">
        <v>15</v>
      </c>
      <c r="E305" s="461"/>
      <c r="F305" s="406"/>
      <c r="G305" s="407"/>
      <c r="H305" s="348">
        <f>SUM(H303:H304)</f>
        <v>3496197.87</v>
      </c>
      <c r="I305" s="496"/>
      <c r="K305" t="s">
        <v>1197</v>
      </c>
    </row>
    <row r="306" spans="1:9" ht="18">
      <c r="A306" s="255">
        <v>9</v>
      </c>
      <c r="B306" s="79" t="s">
        <v>10</v>
      </c>
      <c r="C306" s="292">
        <v>3</v>
      </c>
      <c r="D306" s="421" t="s">
        <v>1060</v>
      </c>
      <c r="E306" s="461"/>
      <c r="F306" s="406"/>
      <c r="G306" s="407"/>
      <c r="H306" s="348">
        <f>H300+H302+H305</f>
        <v>16672291.870000001</v>
      </c>
      <c r="I306" s="496">
        <f>I300+I302+I305</f>
        <v>1375880</v>
      </c>
    </row>
    <row r="307" spans="1:9" ht="18">
      <c r="A307" s="255">
        <v>10</v>
      </c>
      <c r="B307" s="79" t="s">
        <v>10</v>
      </c>
      <c r="C307" s="79">
        <v>61</v>
      </c>
      <c r="D307" s="383" t="s">
        <v>1274</v>
      </c>
      <c r="E307" s="382"/>
      <c r="H307" s="321"/>
      <c r="I307" s="477"/>
    </row>
    <row r="308" spans="1:9" ht="18">
      <c r="A308" s="255">
        <v>11</v>
      </c>
      <c r="B308" s="79" t="s">
        <v>10</v>
      </c>
      <c r="C308" s="79">
        <v>62</v>
      </c>
      <c r="D308" s="80" t="s">
        <v>998</v>
      </c>
      <c r="E308" s="55"/>
      <c r="F308" s="55"/>
      <c r="G308" s="55"/>
      <c r="H308" s="331">
        <v>60705087</v>
      </c>
      <c r="I308" s="477"/>
    </row>
    <row r="309" spans="1:9" ht="18">
      <c r="A309" s="255">
        <v>12</v>
      </c>
      <c r="B309" s="79" t="s">
        <v>10</v>
      </c>
      <c r="C309" s="79">
        <v>62</v>
      </c>
      <c r="D309" s="80" t="s">
        <v>1022</v>
      </c>
      <c r="E309" s="55"/>
      <c r="F309" s="55"/>
      <c r="G309" s="55"/>
      <c r="H309" s="346">
        <v>34300850</v>
      </c>
      <c r="I309" s="477"/>
    </row>
    <row r="310" spans="1:9" ht="18">
      <c r="A310" s="255">
        <v>13</v>
      </c>
      <c r="B310" s="79" t="s">
        <v>10</v>
      </c>
      <c r="C310" s="79">
        <v>64</v>
      </c>
      <c r="D310" s="80" t="s">
        <v>1020</v>
      </c>
      <c r="E310" s="55"/>
      <c r="F310" s="55"/>
      <c r="G310" s="55"/>
      <c r="H310" s="331"/>
      <c r="I310" s="477"/>
    </row>
    <row r="311" spans="1:9" ht="18">
      <c r="A311" s="255">
        <v>14</v>
      </c>
      <c r="B311" s="79" t="s">
        <v>10</v>
      </c>
      <c r="C311" s="79">
        <v>67</v>
      </c>
      <c r="D311" s="80" t="s">
        <v>111</v>
      </c>
      <c r="E311" s="55"/>
      <c r="F311" s="55"/>
      <c r="G311" s="55"/>
      <c r="H311" s="331">
        <v>25651604</v>
      </c>
      <c r="I311" s="477"/>
    </row>
    <row r="312" spans="1:9" ht="18">
      <c r="A312" s="255">
        <v>15</v>
      </c>
      <c r="B312" s="79" t="s">
        <v>10</v>
      </c>
      <c r="C312" s="292">
        <v>6</v>
      </c>
      <c r="D312" s="293" t="s">
        <v>1021</v>
      </c>
      <c r="E312" s="291"/>
      <c r="F312" s="291"/>
      <c r="G312" s="291"/>
      <c r="H312" s="333">
        <f>SUM(H308:H311)</f>
        <v>120657541</v>
      </c>
      <c r="I312" s="496"/>
    </row>
    <row r="313" spans="1:9" ht="18">
      <c r="A313" s="255">
        <v>16</v>
      </c>
      <c r="B313" s="723" t="s">
        <v>1077</v>
      </c>
      <c r="C313" s="724"/>
      <c r="D313" s="725"/>
      <c r="E313" s="615"/>
      <c r="F313" s="615"/>
      <c r="G313" s="492"/>
      <c r="H313" s="419">
        <f>H306+H312</f>
        <v>137329832.87</v>
      </c>
      <c r="I313" s="419">
        <f>I306+I312</f>
        <v>1375880</v>
      </c>
    </row>
    <row r="314" spans="1:12" s="307" customFormat="1" ht="18">
      <c r="A314" s="617"/>
      <c r="B314" s="618"/>
      <c r="C314" s="618"/>
      <c r="D314" s="618"/>
      <c r="E314" s="618"/>
      <c r="F314" s="618"/>
      <c r="G314" s="619"/>
      <c r="H314" s="620"/>
      <c r="I314" s="620"/>
      <c r="L314" s="425"/>
    </row>
    <row r="315" spans="4:8" ht="18">
      <c r="D315" s="3" t="s">
        <v>85</v>
      </c>
      <c r="E315" s="7"/>
      <c r="H315" s="320"/>
    </row>
    <row r="316" spans="4:8" ht="18">
      <c r="D316" s="3" t="s">
        <v>896</v>
      </c>
      <c r="E316" s="4"/>
      <c r="F316" s="1" t="s">
        <v>41</v>
      </c>
      <c r="H316" s="319"/>
    </row>
    <row r="317" spans="4:8" ht="18">
      <c r="D317" s="46"/>
      <c r="E317" s="6"/>
      <c r="G317" s="1"/>
      <c r="H317" s="320"/>
    </row>
    <row r="318" spans="1:9" ht="15.75">
      <c r="A318" s="726" t="s">
        <v>278</v>
      </c>
      <c r="B318" s="777" t="s">
        <v>2</v>
      </c>
      <c r="C318" s="778"/>
      <c r="D318" s="8" t="s">
        <v>3</v>
      </c>
      <c r="E318" s="9" t="s">
        <v>4</v>
      </c>
      <c r="F318" s="1">
        <v>511112</v>
      </c>
      <c r="H318" s="469" t="s">
        <v>4</v>
      </c>
      <c r="I318" s="494" t="s">
        <v>5</v>
      </c>
    </row>
    <row r="319" spans="1:9" ht="18">
      <c r="A319" s="727"/>
      <c r="B319" s="777" t="s">
        <v>7</v>
      </c>
      <c r="C319" s="778"/>
      <c r="D319" s="8" t="s">
        <v>8</v>
      </c>
      <c r="E319" s="9" t="s">
        <v>9</v>
      </c>
      <c r="H319" s="321" t="s">
        <v>1275</v>
      </c>
      <c r="I319" s="495" t="s">
        <v>1144</v>
      </c>
    </row>
    <row r="320" spans="1:9" ht="18">
      <c r="A320" s="268">
        <v>1</v>
      </c>
      <c r="B320" s="434" t="s">
        <v>10</v>
      </c>
      <c r="C320" s="456">
        <v>1101</v>
      </c>
      <c r="D320" s="670" t="s">
        <v>815</v>
      </c>
      <c r="E320" s="67">
        <v>618000</v>
      </c>
      <c r="H320" s="337">
        <v>2758000</v>
      </c>
      <c r="I320" s="477">
        <v>2399557</v>
      </c>
    </row>
    <row r="321" spans="1:9" ht="18">
      <c r="A321" s="268">
        <v>2</v>
      </c>
      <c r="B321" s="434" t="s">
        <v>10</v>
      </c>
      <c r="C321" s="456">
        <v>1107</v>
      </c>
      <c r="D321" s="670" t="s">
        <v>1071</v>
      </c>
      <c r="E321" s="67">
        <v>30000</v>
      </c>
      <c r="H321" s="337">
        <v>100000</v>
      </c>
      <c r="I321" s="477">
        <v>100000</v>
      </c>
    </row>
    <row r="322" spans="1:9" ht="18">
      <c r="A322" s="268">
        <v>3</v>
      </c>
      <c r="B322" s="434" t="s">
        <v>10</v>
      </c>
      <c r="C322" s="456">
        <v>1103</v>
      </c>
      <c r="D322" s="670" t="s">
        <v>845</v>
      </c>
      <c r="E322" s="67">
        <v>6000</v>
      </c>
      <c r="H322" s="337">
        <v>250000</v>
      </c>
      <c r="I322" s="477">
        <v>250000</v>
      </c>
    </row>
    <row r="323" spans="1:9" ht="18">
      <c r="A323" s="268">
        <v>4</v>
      </c>
      <c r="B323" s="434" t="s">
        <v>10</v>
      </c>
      <c r="C323" s="456">
        <v>111</v>
      </c>
      <c r="D323" s="670" t="s">
        <v>939</v>
      </c>
      <c r="E323" s="67"/>
      <c r="H323" s="337">
        <v>12000</v>
      </c>
      <c r="I323" s="477">
        <v>102700</v>
      </c>
    </row>
    <row r="324" spans="1:9" ht="18">
      <c r="A324" s="268">
        <v>5</v>
      </c>
      <c r="B324" s="434" t="s">
        <v>10</v>
      </c>
      <c r="C324" s="517">
        <v>11</v>
      </c>
      <c r="D324" s="671" t="s">
        <v>584</v>
      </c>
      <c r="E324" s="68">
        <f>SUM(E320:E322)</f>
        <v>654000</v>
      </c>
      <c r="H324" s="338">
        <f>SUM(H320:H323)</f>
        <v>3120000</v>
      </c>
      <c r="I324" s="478">
        <f>I320+I321+I322+I323</f>
        <v>2852257</v>
      </c>
    </row>
    <row r="325" spans="1:9" ht="18">
      <c r="A325" s="268">
        <v>6</v>
      </c>
      <c r="B325" s="434" t="s">
        <v>1078</v>
      </c>
      <c r="C325" s="517">
        <v>12</v>
      </c>
      <c r="D325" s="671" t="s">
        <v>1061</v>
      </c>
      <c r="E325" s="68"/>
      <c r="H325" s="338"/>
      <c r="I325" s="478"/>
    </row>
    <row r="326" spans="1:9" ht="18">
      <c r="A326" s="268">
        <v>7</v>
      </c>
      <c r="B326" s="434" t="s">
        <v>10</v>
      </c>
      <c r="C326" s="456">
        <v>2</v>
      </c>
      <c r="D326" s="670" t="s">
        <v>856</v>
      </c>
      <c r="E326" s="67">
        <f>SUM(E320*0.27)</f>
        <v>166860</v>
      </c>
      <c r="H326" s="337">
        <f>(H320+H322)*0.175</f>
        <v>526400</v>
      </c>
      <c r="I326" s="477">
        <v>530483</v>
      </c>
    </row>
    <row r="327" spans="1:9" ht="18">
      <c r="A327" s="268">
        <v>8</v>
      </c>
      <c r="B327" s="434" t="s">
        <v>10</v>
      </c>
      <c r="C327" s="456">
        <v>2</v>
      </c>
      <c r="D327" s="670" t="s">
        <v>86</v>
      </c>
      <c r="E327" s="67">
        <f>SUM(E321*1.19*0.14)</f>
        <v>4998.000000000001</v>
      </c>
      <c r="H327" s="337">
        <f>H321*0.15</f>
        <v>15000</v>
      </c>
      <c r="I327" s="477"/>
    </row>
    <row r="328" spans="1:9" ht="18">
      <c r="A328" s="268">
        <v>9</v>
      </c>
      <c r="B328" s="434" t="s">
        <v>10</v>
      </c>
      <c r="C328" s="456">
        <v>2</v>
      </c>
      <c r="D328" s="670" t="s">
        <v>1170</v>
      </c>
      <c r="E328" s="67">
        <f>SUM(E321*1.19*0.16)</f>
        <v>5712</v>
      </c>
      <c r="H328" s="337">
        <v>17500</v>
      </c>
      <c r="I328" s="477">
        <v>15000</v>
      </c>
    </row>
    <row r="329" spans="1:9" ht="18">
      <c r="A329" s="268">
        <v>10</v>
      </c>
      <c r="B329" s="434" t="s">
        <v>10</v>
      </c>
      <c r="C329" s="517">
        <v>2</v>
      </c>
      <c r="D329" s="671" t="s">
        <v>592</v>
      </c>
      <c r="E329" s="68">
        <f>SUM(E326:E327)</f>
        <v>171858</v>
      </c>
      <c r="H329" s="338">
        <f>SUM(H326:H328)</f>
        <v>558900</v>
      </c>
      <c r="I329" s="478">
        <f>I326+I328</f>
        <v>545483</v>
      </c>
    </row>
    <row r="330" spans="1:9" ht="18">
      <c r="A330" s="268">
        <v>11</v>
      </c>
      <c r="B330" s="434" t="s">
        <v>10</v>
      </c>
      <c r="C330" s="456">
        <v>312</v>
      </c>
      <c r="D330" s="672" t="s">
        <v>42</v>
      </c>
      <c r="E330" s="69">
        <v>300000</v>
      </c>
      <c r="H330" s="339">
        <v>250000</v>
      </c>
      <c r="I330" s="735">
        <v>403411</v>
      </c>
    </row>
    <row r="331" spans="1:9" ht="18">
      <c r="A331" s="268">
        <v>12</v>
      </c>
      <c r="B331" s="434" t="s">
        <v>10</v>
      </c>
      <c r="C331" s="456">
        <v>312</v>
      </c>
      <c r="D331" s="670" t="s">
        <v>87</v>
      </c>
      <c r="E331" s="67">
        <v>10000</v>
      </c>
      <c r="H331" s="337">
        <v>23622</v>
      </c>
      <c r="I331" s="742"/>
    </row>
    <row r="332" spans="1:9" ht="18">
      <c r="A332" s="268">
        <v>13</v>
      </c>
      <c r="B332" s="434" t="s">
        <v>10</v>
      </c>
      <c r="C332" s="456">
        <v>312</v>
      </c>
      <c r="D332" s="670" t="s">
        <v>23</v>
      </c>
      <c r="E332" s="67">
        <v>600000</v>
      </c>
      <c r="H332" s="339">
        <v>130000</v>
      </c>
      <c r="I332" s="736"/>
    </row>
    <row r="333" spans="1:9" ht="18">
      <c r="A333" s="268">
        <v>14</v>
      </c>
      <c r="B333" s="434" t="s">
        <v>10</v>
      </c>
      <c r="C333" s="517">
        <v>31</v>
      </c>
      <c r="D333" s="671" t="s">
        <v>593</v>
      </c>
      <c r="E333" s="68">
        <f>SUM(E330:E332)</f>
        <v>910000</v>
      </c>
      <c r="H333" s="338">
        <f>SUM(H330:H332)</f>
        <v>403622</v>
      </c>
      <c r="I333" s="478">
        <f>I330</f>
        <v>403411</v>
      </c>
    </row>
    <row r="334" spans="1:9" ht="18">
      <c r="A334" s="268">
        <v>15</v>
      </c>
      <c r="B334" s="434" t="s">
        <v>10</v>
      </c>
      <c r="C334" s="456">
        <v>334</v>
      </c>
      <c r="D334" s="670" t="s">
        <v>276</v>
      </c>
      <c r="E334" s="67">
        <v>250000</v>
      </c>
      <c r="H334" s="339">
        <v>100000</v>
      </c>
      <c r="I334" s="516">
        <v>22047</v>
      </c>
    </row>
    <row r="335" spans="1:9" ht="18">
      <c r="A335" s="268">
        <v>16</v>
      </c>
      <c r="B335" s="434" t="s">
        <v>10</v>
      </c>
      <c r="C335" s="456">
        <v>337</v>
      </c>
      <c r="D335" s="670" t="s">
        <v>897</v>
      </c>
      <c r="E335" s="67">
        <v>62000</v>
      </c>
      <c r="H335" s="337">
        <v>65000</v>
      </c>
      <c r="I335" s="735">
        <v>155000</v>
      </c>
    </row>
    <row r="336" spans="1:9" ht="18">
      <c r="A336" s="268">
        <v>17</v>
      </c>
      <c r="B336" s="434" t="s">
        <v>10</v>
      </c>
      <c r="C336" s="456">
        <v>337</v>
      </c>
      <c r="D336" s="670" t="s">
        <v>414</v>
      </c>
      <c r="E336" s="67"/>
      <c r="H336" s="337">
        <v>182000</v>
      </c>
      <c r="I336" s="736"/>
    </row>
    <row r="337" spans="1:9" ht="18">
      <c r="A337" s="268">
        <v>18</v>
      </c>
      <c r="B337" s="434" t="s">
        <v>10</v>
      </c>
      <c r="C337" s="517">
        <v>33</v>
      </c>
      <c r="D337" s="671" t="s">
        <v>594</v>
      </c>
      <c r="E337" s="68">
        <f>SUM(E334:G335)</f>
        <v>312000</v>
      </c>
      <c r="H337" s="338">
        <f>SUM(H334:H336)</f>
        <v>347000</v>
      </c>
      <c r="I337" s="478">
        <f>I334+I335</f>
        <v>177047</v>
      </c>
    </row>
    <row r="338" spans="1:9" ht="18">
      <c r="A338" s="268">
        <v>19</v>
      </c>
      <c r="B338" s="434" t="s">
        <v>10</v>
      </c>
      <c r="C338" s="456">
        <v>351</v>
      </c>
      <c r="D338" s="18" t="s">
        <v>14</v>
      </c>
      <c r="E338" s="67" t="e">
        <f>SUM(#REF!+E330+#REF!+E331+E332+E334)*0.27</f>
        <v>#REF!</v>
      </c>
      <c r="H338" s="337">
        <f>0.27*(H333+H337)</f>
        <v>202667.94</v>
      </c>
      <c r="I338" s="477">
        <v>145656</v>
      </c>
    </row>
    <row r="339" spans="1:9" ht="18">
      <c r="A339" s="268">
        <v>20</v>
      </c>
      <c r="B339" s="434" t="s">
        <v>10</v>
      </c>
      <c r="C339" s="517">
        <v>35</v>
      </c>
      <c r="D339" s="671" t="s">
        <v>554</v>
      </c>
      <c r="E339" s="68" t="e">
        <f>SUM(E338)</f>
        <v>#REF!</v>
      </c>
      <c r="H339" s="338">
        <f>SUM(H338)</f>
        <v>202667.94</v>
      </c>
      <c r="I339" s="478">
        <f>I338</f>
        <v>145656</v>
      </c>
    </row>
    <row r="340" spans="1:9" ht="18">
      <c r="A340" s="268">
        <v>21</v>
      </c>
      <c r="B340" s="434" t="s">
        <v>10</v>
      </c>
      <c r="C340" s="517">
        <v>3</v>
      </c>
      <c r="D340" s="671" t="s">
        <v>595</v>
      </c>
      <c r="E340" s="68"/>
      <c r="H340" s="338">
        <f>SUM(H333+H337+H339)</f>
        <v>953289.94</v>
      </c>
      <c r="I340" s="478">
        <f>I333+I337+I339</f>
        <v>726114</v>
      </c>
    </row>
    <row r="341" spans="1:9" ht="18">
      <c r="A341" s="268">
        <v>22</v>
      </c>
      <c r="B341" s="434" t="s">
        <v>10</v>
      </c>
      <c r="C341" s="312">
        <v>64</v>
      </c>
      <c r="D341" s="673" t="s">
        <v>1171</v>
      </c>
      <c r="E341" s="598"/>
      <c r="F341" s="306"/>
      <c r="G341" s="307"/>
      <c r="H341" s="599"/>
      <c r="I341" s="506">
        <v>196771</v>
      </c>
    </row>
    <row r="342" spans="1:9" ht="18">
      <c r="A342" s="268">
        <v>23</v>
      </c>
      <c r="B342" s="434" t="s">
        <v>10</v>
      </c>
      <c r="C342" s="312">
        <v>67</v>
      </c>
      <c r="D342" s="673" t="s">
        <v>1324</v>
      </c>
      <c r="E342" s="598"/>
      <c r="F342" s="306"/>
      <c r="G342" s="307"/>
      <c r="H342" s="599"/>
      <c r="I342" s="506">
        <v>53128</v>
      </c>
    </row>
    <row r="343" spans="1:9" ht="18">
      <c r="A343" s="268">
        <v>24</v>
      </c>
      <c r="B343" s="434" t="s">
        <v>10</v>
      </c>
      <c r="C343" s="517">
        <v>6</v>
      </c>
      <c r="D343" s="600" t="s">
        <v>604</v>
      </c>
      <c r="E343" s="584" t="e">
        <f>SUM(E333+E337+E339)</f>
        <v>#REF!</v>
      </c>
      <c r="F343" s="404"/>
      <c r="G343" s="441"/>
      <c r="H343" s="601"/>
      <c r="I343" s="478">
        <f>I341+I342</f>
        <v>249899</v>
      </c>
    </row>
    <row r="344" spans="1:9" ht="12.75" customHeight="1">
      <c r="A344" s="726"/>
      <c r="B344" s="769" t="s">
        <v>596</v>
      </c>
      <c r="C344" s="770"/>
      <c r="D344" s="771"/>
      <c r="E344" s="767" t="e">
        <f>SUM(E343+E324+E329)</f>
        <v>#REF!</v>
      </c>
      <c r="H344" s="780">
        <f>SUM(H340+H324+H329)</f>
        <v>4632189.9399999995</v>
      </c>
      <c r="I344" s="792">
        <f>I324+I329+I340+I343</f>
        <v>4373753</v>
      </c>
    </row>
    <row r="345" spans="1:9" ht="12.75" customHeight="1">
      <c r="A345" s="727"/>
      <c r="B345" s="772"/>
      <c r="C345" s="773"/>
      <c r="D345" s="774"/>
      <c r="E345" s="768"/>
      <c r="H345" s="781"/>
      <c r="I345" s="791"/>
    </row>
    <row r="346" spans="3:8" ht="18">
      <c r="C346" s="35"/>
      <c r="D346" s="30"/>
      <c r="E346" s="31"/>
      <c r="F346" s="37"/>
      <c r="G346" s="38"/>
      <c r="H346" s="329"/>
    </row>
    <row r="347" spans="3:8" ht="18">
      <c r="C347" s="35"/>
      <c r="D347" s="30"/>
      <c r="E347" s="31"/>
      <c r="F347" s="37"/>
      <c r="G347" s="38"/>
      <c r="H347" s="329"/>
    </row>
    <row r="348" spans="1:8" ht="18">
      <c r="A348" s="270"/>
      <c r="D348" s="3" t="s">
        <v>49</v>
      </c>
      <c r="E348" s="4"/>
      <c r="F348" s="1" t="s">
        <v>27</v>
      </c>
      <c r="H348" s="319"/>
    </row>
    <row r="349" spans="4:8" ht="18">
      <c r="D349" s="3" t="s">
        <v>50</v>
      </c>
      <c r="E349" s="4"/>
      <c r="H349" s="319"/>
    </row>
    <row r="350" spans="4:8" ht="18">
      <c r="D350" s="3"/>
      <c r="E350" s="6"/>
      <c r="H350" s="320"/>
    </row>
    <row r="351" spans="1:9" ht="15.75">
      <c r="A351" s="726" t="s">
        <v>278</v>
      </c>
      <c r="B351" s="728" t="s">
        <v>2</v>
      </c>
      <c r="C351" s="728"/>
      <c r="D351" s="8" t="s">
        <v>3</v>
      </c>
      <c r="E351" s="9" t="s">
        <v>4</v>
      </c>
      <c r="F351" s="1">
        <v>511112</v>
      </c>
      <c r="H351" s="469" t="s">
        <v>4</v>
      </c>
      <c r="I351" s="494" t="s">
        <v>5</v>
      </c>
    </row>
    <row r="352" spans="1:9" ht="18">
      <c r="A352" s="727"/>
      <c r="B352" s="728" t="s">
        <v>7</v>
      </c>
      <c r="C352" s="728"/>
      <c r="D352" s="8" t="s">
        <v>8</v>
      </c>
      <c r="E352" s="9" t="s">
        <v>9</v>
      </c>
      <c r="H352" s="321" t="s">
        <v>1265</v>
      </c>
      <c r="I352" s="495" t="s">
        <v>1144</v>
      </c>
    </row>
    <row r="353" spans="1:9" ht="18">
      <c r="A353" s="255">
        <v>1</v>
      </c>
      <c r="B353" s="10" t="s">
        <v>10</v>
      </c>
      <c r="C353" s="10">
        <v>110</v>
      </c>
      <c r="D353" s="393" t="s">
        <v>940</v>
      </c>
      <c r="E353" s="9"/>
      <c r="H353" s="321"/>
      <c r="I353" s="477"/>
    </row>
    <row r="354" spans="1:9" ht="18">
      <c r="A354" s="255">
        <v>2</v>
      </c>
      <c r="B354" s="10" t="s">
        <v>10</v>
      </c>
      <c r="C354" s="10">
        <v>231</v>
      </c>
      <c r="D354" s="393" t="s">
        <v>941</v>
      </c>
      <c r="E354" s="9"/>
      <c r="H354" s="321"/>
      <c r="I354" s="477" t="s">
        <v>949</v>
      </c>
    </row>
    <row r="355" spans="1:12" s="38" customFormat="1" ht="18">
      <c r="A355" s="255">
        <v>3</v>
      </c>
      <c r="B355" s="11" t="s">
        <v>10</v>
      </c>
      <c r="C355" s="10">
        <v>312</v>
      </c>
      <c r="D355" s="670" t="s">
        <v>1181</v>
      </c>
      <c r="E355" s="13">
        <v>100000</v>
      </c>
      <c r="F355" s="1">
        <v>5552193</v>
      </c>
      <c r="G355"/>
      <c r="H355" s="322">
        <v>1400000</v>
      </c>
      <c r="I355" s="512">
        <v>1354245</v>
      </c>
      <c r="L355" s="428"/>
    </row>
    <row r="356" spans="1:12" s="38" customFormat="1" ht="18">
      <c r="A356" s="255">
        <v>4</v>
      </c>
      <c r="B356" s="11" t="s">
        <v>10</v>
      </c>
      <c r="C356" s="15">
        <v>31</v>
      </c>
      <c r="D356" s="19" t="s">
        <v>552</v>
      </c>
      <c r="E356" s="24">
        <f>SUM(E355:E355)</f>
        <v>100000</v>
      </c>
      <c r="F356" s="1"/>
      <c r="G356"/>
      <c r="H356" s="327">
        <f>SUM(H355:H355)</f>
        <v>1400000</v>
      </c>
      <c r="I356" s="478">
        <f>SUM(I353:I355)</f>
        <v>1354245</v>
      </c>
      <c r="L356" s="428"/>
    </row>
    <row r="357" spans="1:9" ht="18">
      <c r="A357" s="255">
        <v>5</v>
      </c>
      <c r="B357" s="11" t="s">
        <v>10</v>
      </c>
      <c r="C357" s="10">
        <v>331</v>
      </c>
      <c r="D357" s="670" t="s">
        <v>51</v>
      </c>
      <c r="E357" s="13">
        <v>5000</v>
      </c>
      <c r="H357" s="331">
        <v>0</v>
      </c>
      <c r="I357" s="735">
        <v>64056</v>
      </c>
    </row>
    <row r="358" spans="1:9" ht="18">
      <c r="A358" s="255">
        <v>6</v>
      </c>
      <c r="B358" s="11" t="s">
        <v>10</v>
      </c>
      <c r="C358" s="10">
        <v>331</v>
      </c>
      <c r="D358" s="670" t="s">
        <v>898</v>
      </c>
      <c r="E358" s="13">
        <v>115000</v>
      </c>
      <c r="H358" s="331">
        <v>47000</v>
      </c>
      <c r="I358" s="742"/>
    </row>
    <row r="359" spans="1:9" ht="18">
      <c r="A359" s="255">
        <v>7</v>
      </c>
      <c r="B359" s="11" t="s">
        <v>10</v>
      </c>
      <c r="C359" s="10">
        <v>331</v>
      </c>
      <c r="D359" s="670" t="s">
        <v>52</v>
      </c>
      <c r="E359" s="13">
        <v>23000</v>
      </c>
      <c r="H359" s="331">
        <v>23000</v>
      </c>
      <c r="I359" s="736"/>
    </row>
    <row r="360" spans="1:9" ht="18">
      <c r="A360" s="255">
        <v>8</v>
      </c>
      <c r="B360" s="11"/>
      <c r="C360" s="10"/>
      <c r="D360" s="670" t="s">
        <v>1180</v>
      </c>
      <c r="E360" s="13"/>
      <c r="H360" s="331">
        <f>SUM(H357:H359)</f>
        <v>70000</v>
      </c>
      <c r="I360" s="609"/>
    </row>
    <row r="361" spans="1:9" ht="18">
      <c r="A361" s="255">
        <v>9</v>
      </c>
      <c r="B361" s="11" t="s">
        <v>10</v>
      </c>
      <c r="C361" s="10">
        <v>334</v>
      </c>
      <c r="D361" s="670" t="s">
        <v>53</v>
      </c>
      <c r="E361" s="13">
        <v>100000</v>
      </c>
      <c r="H361" s="322">
        <v>100000</v>
      </c>
      <c r="I361" s="735">
        <v>336343</v>
      </c>
    </row>
    <row r="362" spans="1:9" ht="18">
      <c r="A362" s="255">
        <v>10</v>
      </c>
      <c r="B362" s="11" t="s">
        <v>10</v>
      </c>
      <c r="C362" s="10">
        <v>334</v>
      </c>
      <c r="D362" s="670" t="s">
        <v>113</v>
      </c>
      <c r="E362" s="13"/>
      <c r="H362" s="331">
        <v>250000</v>
      </c>
      <c r="I362" s="736"/>
    </row>
    <row r="363" spans="1:9" ht="18">
      <c r="A363" s="255">
        <v>11</v>
      </c>
      <c r="B363" s="11" t="s">
        <v>10</v>
      </c>
      <c r="C363" s="10">
        <v>336</v>
      </c>
      <c r="D363" s="670" t="s">
        <v>970</v>
      </c>
      <c r="E363" s="13"/>
      <c r="H363" s="331"/>
      <c r="I363" s="477">
        <v>81000</v>
      </c>
    </row>
    <row r="364" spans="1:9" ht="18">
      <c r="A364" s="255">
        <v>12</v>
      </c>
      <c r="B364" s="11" t="s">
        <v>10</v>
      </c>
      <c r="C364" s="10">
        <v>337</v>
      </c>
      <c r="D364" s="670" t="s">
        <v>971</v>
      </c>
      <c r="E364" s="13">
        <v>50000</v>
      </c>
      <c r="H364" s="322">
        <v>350000</v>
      </c>
      <c r="I364" s="477"/>
    </row>
    <row r="365" spans="1:12" s="38" customFormat="1" ht="18">
      <c r="A365" s="255">
        <v>13</v>
      </c>
      <c r="B365" s="11" t="s">
        <v>10</v>
      </c>
      <c r="C365" s="10">
        <v>337</v>
      </c>
      <c r="D365" s="670" t="s">
        <v>26</v>
      </c>
      <c r="E365" s="13">
        <v>10000</v>
      </c>
      <c r="F365" s="1"/>
      <c r="G365"/>
      <c r="H365" s="322">
        <v>210000</v>
      </c>
      <c r="I365" s="743">
        <v>3367105</v>
      </c>
      <c r="L365" s="428"/>
    </row>
    <row r="366" spans="1:9" ht="18">
      <c r="A366" s="255">
        <v>14</v>
      </c>
      <c r="B366" s="11" t="s">
        <v>10</v>
      </c>
      <c r="C366" s="10">
        <v>337</v>
      </c>
      <c r="D366" s="670" t="s">
        <v>1276</v>
      </c>
      <c r="E366" s="13">
        <v>100000</v>
      </c>
      <c r="H366" s="322">
        <v>23000</v>
      </c>
      <c r="I366" s="744"/>
    </row>
    <row r="367" spans="1:9" ht="18">
      <c r="A367" s="255">
        <v>15</v>
      </c>
      <c r="B367" s="11" t="s">
        <v>10</v>
      </c>
      <c r="C367" s="10">
        <v>337</v>
      </c>
      <c r="D367" s="18" t="s">
        <v>972</v>
      </c>
      <c r="E367" s="13">
        <v>300000</v>
      </c>
      <c r="H367" s="322">
        <v>115000</v>
      </c>
      <c r="I367" s="744"/>
    </row>
    <row r="368" spans="1:9" ht="18">
      <c r="A368" s="255">
        <v>16</v>
      </c>
      <c r="B368" s="11" t="s">
        <v>10</v>
      </c>
      <c r="C368" s="10">
        <v>337</v>
      </c>
      <c r="D368" s="18" t="s">
        <v>1277</v>
      </c>
      <c r="E368" s="13">
        <v>30000</v>
      </c>
      <c r="H368" s="322">
        <v>300000</v>
      </c>
      <c r="I368" s="745"/>
    </row>
    <row r="369" spans="1:9" ht="18.75">
      <c r="A369" s="255">
        <v>17</v>
      </c>
      <c r="B369" s="11"/>
      <c r="C369" s="10">
        <v>337</v>
      </c>
      <c r="D369" s="18" t="s">
        <v>674</v>
      </c>
      <c r="E369" s="13"/>
      <c r="H369" s="354">
        <f>SUM(H364:H368)</f>
        <v>998000</v>
      </c>
      <c r="I369" s="527"/>
    </row>
    <row r="370" spans="1:9" ht="18">
      <c r="A370" s="255">
        <v>18</v>
      </c>
      <c r="B370" s="11" t="s">
        <v>10</v>
      </c>
      <c r="C370" s="15">
        <v>33</v>
      </c>
      <c r="D370" s="19" t="s">
        <v>553</v>
      </c>
      <c r="E370" s="24">
        <f>SUM(E357:G368)</f>
        <v>733000</v>
      </c>
      <c r="H370" s="327">
        <f>H360+H361+H362+H369</f>
        <v>1418000</v>
      </c>
      <c r="I370" s="478">
        <f>I357+I361+I363+I365</f>
        <v>3848504</v>
      </c>
    </row>
    <row r="371" spans="1:12" s="307" customFormat="1" ht="18">
      <c r="A371" s="255">
        <v>19</v>
      </c>
      <c r="B371" s="379" t="s">
        <v>10</v>
      </c>
      <c r="C371" s="404">
        <v>342</v>
      </c>
      <c r="D371" s="448" t="s">
        <v>942</v>
      </c>
      <c r="E371" s="305"/>
      <c r="F371" s="306"/>
      <c r="H371" s="451"/>
      <c r="I371" s="478">
        <v>38000</v>
      </c>
      <c r="L371" s="425"/>
    </row>
    <row r="372" spans="1:9" ht="18">
      <c r="A372" s="255">
        <v>20</v>
      </c>
      <c r="B372" s="11" t="s">
        <v>10</v>
      </c>
      <c r="C372" s="10">
        <v>351</v>
      </c>
      <c r="D372" s="39" t="s">
        <v>14</v>
      </c>
      <c r="E372" s="13">
        <f>SUM(E357:E366)*0.27</f>
        <v>108810</v>
      </c>
      <c r="F372" s="1">
        <v>561111</v>
      </c>
      <c r="H372" s="331">
        <f>0.27*(H356+H370)</f>
        <v>760860</v>
      </c>
      <c r="I372" s="477">
        <v>1034023</v>
      </c>
    </row>
    <row r="373" spans="1:9" ht="18">
      <c r="A373" s="255">
        <v>21</v>
      </c>
      <c r="B373" s="11" t="s">
        <v>10</v>
      </c>
      <c r="C373" s="10">
        <v>351</v>
      </c>
      <c r="D373" s="39" t="s">
        <v>943</v>
      </c>
      <c r="E373" s="13"/>
      <c r="H373" s="331"/>
      <c r="I373" s="477"/>
    </row>
    <row r="374" spans="1:9" ht="18">
      <c r="A374" s="255">
        <v>22</v>
      </c>
      <c r="B374" s="11" t="s">
        <v>10</v>
      </c>
      <c r="C374" s="10">
        <v>355</v>
      </c>
      <c r="D374" s="39" t="s">
        <v>973</v>
      </c>
      <c r="E374" s="13"/>
      <c r="H374" s="331">
        <v>50000</v>
      </c>
      <c r="I374" s="477">
        <v>238550</v>
      </c>
    </row>
    <row r="375" spans="1:9" ht="18">
      <c r="A375" s="255">
        <v>23</v>
      </c>
      <c r="B375" s="11" t="s">
        <v>10</v>
      </c>
      <c r="C375" s="15">
        <v>35</v>
      </c>
      <c r="D375" s="448" t="s">
        <v>554</v>
      </c>
      <c r="E375" s="24">
        <f>SUM(E372:E372)</f>
        <v>108810</v>
      </c>
      <c r="H375" s="327">
        <f>SUM(H372:H374)</f>
        <v>810860</v>
      </c>
      <c r="I375" s="478">
        <f>I372+I374</f>
        <v>1272573</v>
      </c>
    </row>
    <row r="376" spans="1:9" ht="18">
      <c r="A376" s="255">
        <v>24</v>
      </c>
      <c r="B376" s="602" t="s">
        <v>10</v>
      </c>
      <c r="C376" s="15">
        <v>3</v>
      </c>
      <c r="D376" s="674" t="s">
        <v>555</v>
      </c>
      <c r="E376" s="24">
        <f>SUM(E356+E370+E375)</f>
        <v>941810</v>
      </c>
      <c r="H376" s="327">
        <f>SUM(H356+H370+H375)</f>
        <v>3628860</v>
      </c>
      <c r="I376" s="489">
        <f>I356+I370+I371+I375</f>
        <v>6513322</v>
      </c>
    </row>
    <row r="377" spans="1:9" ht="18">
      <c r="A377" s="255">
        <v>25</v>
      </c>
      <c r="B377" s="55" t="s">
        <v>10</v>
      </c>
      <c r="C377" s="304">
        <v>62</v>
      </c>
      <c r="D377" s="390" t="s">
        <v>1172</v>
      </c>
      <c r="E377" s="361"/>
      <c r="F377" s="306"/>
      <c r="G377" s="307"/>
      <c r="H377" s="362"/>
      <c r="I377" s="477">
        <v>1000000</v>
      </c>
    </row>
    <row r="378" spans="1:12" s="307" customFormat="1" ht="18">
      <c r="A378" s="255">
        <v>26</v>
      </c>
      <c r="B378" s="359" t="s">
        <v>10</v>
      </c>
      <c r="C378" s="304">
        <v>643</v>
      </c>
      <c r="D378" s="390" t="s">
        <v>944</v>
      </c>
      <c r="E378" s="361"/>
      <c r="F378" s="306"/>
      <c r="H378" s="362"/>
      <c r="I378" s="476">
        <v>489291</v>
      </c>
      <c r="L378" s="425"/>
    </row>
    <row r="379" spans="1:12" s="307" customFormat="1" ht="18">
      <c r="A379" s="255">
        <v>27</v>
      </c>
      <c r="B379" s="359" t="s">
        <v>10</v>
      </c>
      <c r="C379" s="304">
        <v>673</v>
      </c>
      <c r="D379" s="390" t="s">
        <v>945</v>
      </c>
      <c r="E379" s="361"/>
      <c r="F379" s="306"/>
      <c r="H379" s="362"/>
      <c r="I379" s="476">
        <v>19789</v>
      </c>
      <c r="L379" s="425"/>
    </row>
    <row r="380" spans="1:12" s="307" customFormat="1" ht="18">
      <c r="A380" s="255">
        <v>28</v>
      </c>
      <c r="B380" s="359" t="s">
        <v>10</v>
      </c>
      <c r="C380" s="404">
        <v>6</v>
      </c>
      <c r="D380" s="603" t="s">
        <v>854</v>
      </c>
      <c r="E380" s="416"/>
      <c r="F380" s="406"/>
      <c r="G380" s="407"/>
      <c r="H380" s="417"/>
      <c r="I380" s="478">
        <f>I377+I378+I379</f>
        <v>1509080</v>
      </c>
      <c r="L380" s="425"/>
    </row>
    <row r="381" spans="1:12" s="307" customFormat="1" ht="18">
      <c r="A381" s="255">
        <v>29</v>
      </c>
      <c r="B381" s="359" t="s">
        <v>10</v>
      </c>
      <c r="C381" s="304">
        <v>73</v>
      </c>
      <c r="D381" s="390" t="s">
        <v>1182</v>
      </c>
      <c r="E381" s="361"/>
      <c r="F381" s="306"/>
      <c r="H381" s="362">
        <v>1023622</v>
      </c>
      <c r="I381" s="504"/>
      <c r="L381" s="425"/>
    </row>
    <row r="382" spans="1:12" s="307" customFormat="1" ht="18">
      <c r="A382" s="255">
        <v>30</v>
      </c>
      <c r="B382" s="359" t="s">
        <v>10</v>
      </c>
      <c r="C382" s="304">
        <v>74</v>
      </c>
      <c r="D382" s="390" t="s">
        <v>1010</v>
      </c>
      <c r="E382" s="361"/>
      <c r="F382" s="306"/>
      <c r="H382" s="362">
        <v>276378</v>
      </c>
      <c r="I382" s="504"/>
      <c r="L382" s="425"/>
    </row>
    <row r="383" spans="1:12" s="307" customFormat="1" ht="18">
      <c r="A383" s="255">
        <v>29</v>
      </c>
      <c r="B383" s="359" t="s">
        <v>10</v>
      </c>
      <c r="C383" s="304">
        <v>7</v>
      </c>
      <c r="D383" s="390" t="s">
        <v>1182</v>
      </c>
      <c r="E383" s="361"/>
      <c r="F383" s="306"/>
      <c r="H383" s="362">
        <f>SUM(H381:H382)</f>
        <v>1300000</v>
      </c>
      <c r="I383" s="476"/>
      <c r="L383" s="425"/>
    </row>
    <row r="384" spans="1:9" ht="12.75" customHeight="1">
      <c r="A384" s="726">
        <v>30</v>
      </c>
      <c r="B384" s="757" t="s">
        <v>19</v>
      </c>
      <c r="C384" s="758"/>
      <c r="D384" s="759"/>
      <c r="E384" s="755">
        <f>SUM(E376)</f>
        <v>941810</v>
      </c>
      <c r="H384" s="749">
        <f>H353+H354+H376+H380+H383</f>
        <v>4928860</v>
      </c>
      <c r="I384" s="790">
        <f>I376+I380</f>
        <v>8022402</v>
      </c>
    </row>
    <row r="385" spans="1:12" s="38" customFormat="1" ht="15.75" customHeight="1">
      <c r="A385" s="727"/>
      <c r="B385" s="760"/>
      <c r="C385" s="761"/>
      <c r="D385" s="762"/>
      <c r="E385" s="756"/>
      <c r="F385" s="37"/>
      <c r="H385" s="750"/>
      <c r="I385" s="791"/>
      <c r="L385" s="428"/>
    </row>
    <row r="386" spans="1:12" s="46" customFormat="1" ht="18">
      <c r="A386" s="270"/>
      <c r="B386" s="2"/>
      <c r="C386" s="35"/>
      <c r="D386" s="30"/>
      <c r="E386" s="36"/>
      <c r="F386" s="37"/>
      <c r="G386" s="38"/>
      <c r="H386" s="332"/>
      <c r="I386" s="509"/>
      <c r="L386" s="429"/>
    </row>
    <row r="387" spans="1:12" s="1" customFormat="1" ht="18">
      <c r="A387" s="270"/>
      <c r="B387" s="2"/>
      <c r="D387" s="3" t="s">
        <v>54</v>
      </c>
      <c r="E387" s="4"/>
      <c r="G387"/>
      <c r="H387" s="319"/>
      <c r="I387" s="497"/>
      <c r="L387" s="424"/>
    </row>
    <row r="388" spans="1:12" s="1" customFormat="1" ht="18">
      <c r="A388" s="267"/>
      <c r="B388" s="2"/>
      <c r="D388" s="3" t="s">
        <v>55</v>
      </c>
      <c r="E388" s="4"/>
      <c r="G388"/>
      <c r="H388" s="319"/>
      <c r="I388" s="497"/>
      <c r="L388" s="424"/>
    </row>
    <row r="389" spans="1:12" s="1" customFormat="1" ht="18">
      <c r="A389" s="267"/>
      <c r="B389" s="2"/>
      <c r="D389" s="3"/>
      <c r="E389" s="6"/>
      <c r="F389" s="1">
        <v>583119</v>
      </c>
      <c r="G389"/>
      <c r="H389" s="320"/>
      <c r="I389" s="497"/>
      <c r="L389" s="424"/>
    </row>
    <row r="390" spans="1:12" s="46" customFormat="1" ht="15.75">
      <c r="A390" s="726" t="s">
        <v>278</v>
      </c>
      <c r="B390" s="728" t="s">
        <v>2</v>
      </c>
      <c r="C390" s="728"/>
      <c r="D390" s="8" t="s">
        <v>3</v>
      </c>
      <c r="E390" s="9" t="s">
        <v>4</v>
      </c>
      <c r="F390" s="1">
        <v>511112</v>
      </c>
      <c r="G390"/>
      <c r="H390" s="469" t="s">
        <v>4</v>
      </c>
      <c r="I390" s="494" t="s">
        <v>5</v>
      </c>
      <c r="L390" s="429"/>
    </row>
    <row r="391" spans="1:12" s="46" customFormat="1" ht="18">
      <c r="A391" s="727"/>
      <c r="B391" s="728" t="s">
        <v>7</v>
      </c>
      <c r="C391" s="728"/>
      <c r="D391" s="8" t="s">
        <v>8</v>
      </c>
      <c r="E391" s="9" t="s">
        <v>9</v>
      </c>
      <c r="F391" s="1"/>
      <c r="G391"/>
      <c r="H391" s="321" t="s">
        <v>1265</v>
      </c>
      <c r="I391" s="495" t="s">
        <v>1144</v>
      </c>
      <c r="L391" s="429"/>
    </row>
    <row r="392" spans="1:12" s="46" customFormat="1" ht="18">
      <c r="A392" s="255">
        <v>1</v>
      </c>
      <c r="B392" s="53" t="s">
        <v>10</v>
      </c>
      <c r="C392" s="10">
        <v>336</v>
      </c>
      <c r="D392" s="39" t="s">
        <v>1278</v>
      </c>
      <c r="E392" s="9"/>
      <c r="F392" s="1"/>
      <c r="G392"/>
      <c r="H392" s="321"/>
      <c r="I392" s="508"/>
      <c r="L392" s="429"/>
    </row>
    <row r="393" spans="1:12" s="46" customFormat="1" ht="18">
      <c r="A393" s="268">
        <v>2</v>
      </c>
      <c r="B393" s="54" t="s">
        <v>10</v>
      </c>
      <c r="C393" s="10">
        <v>337</v>
      </c>
      <c r="D393" s="33" t="s">
        <v>56</v>
      </c>
      <c r="E393" s="13">
        <v>317000</v>
      </c>
      <c r="F393" s="1"/>
      <c r="G393"/>
      <c r="H393" s="331">
        <v>556800</v>
      </c>
      <c r="I393" s="508">
        <v>541596</v>
      </c>
      <c r="L393" s="429"/>
    </row>
    <row r="394" spans="1:12" s="46" customFormat="1" ht="18">
      <c r="A394" s="268">
        <v>3</v>
      </c>
      <c r="B394" s="54" t="s">
        <v>10</v>
      </c>
      <c r="C394" s="15">
        <v>3</v>
      </c>
      <c r="D394" s="28" t="s">
        <v>1062</v>
      </c>
      <c r="E394" s="56">
        <f>SUM(E393)</f>
        <v>317000</v>
      </c>
      <c r="F394" s="1"/>
      <c r="G394"/>
      <c r="H394" s="340">
        <f>SUM(H393)</f>
        <v>556800</v>
      </c>
      <c r="I394" s="496">
        <v>541596</v>
      </c>
      <c r="L394" s="429"/>
    </row>
    <row r="395" spans="1:12" s="46" customFormat="1" ht="12.75" customHeight="1">
      <c r="A395" s="726">
        <v>4</v>
      </c>
      <c r="B395" s="751" t="s">
        <v>557</v>
      </c>
      <c r="C395" s="751"/>
      <c r="D395" s="751"/>
      <c r="E395" s="755">
        <f>SUM(E393:E393)</f>
        <v>317000</v>
      </c>
      <c r="F395" s="1"/>
      <c r="G395"/>
      <c r="H395" s="749">
        <f>SUM(H394)</f>
        <v>556800</v>
      </c>
      <c r="I395" s="793">
        <f>I394</f>
        <v>541596</v>
      </c>
      <c r="L395" s="429"/>
    </row>
    <row r="396" spans="1:12" s="46" customFormat="1" ht="12.75" customHeight="1">
      <c r="A396" s="727"/>
      <c r="B396" s="751"/>
      <c r="C396" s="751"/>
      <c r="D396" s="751"/>
      <c r="E396" s="756"/>
      <c r="F396" s="1"/>
      <c r="G396"/>
      <c r="H396" s="750"/>
      <c r="I396" s="793"/>
      <c r="L396" s="429"/>
    </row>
    <row r="397" spans="1:12" s="46" customFormat="1" ht="18">
      <c r="A397" s="267"/>
      <c r="B397" s="2"/>
      <c r="C397" s="35"/>
      <c r="D397" s="30"/>
      <c r="E397" s="36"/>
      <c r="F397" s="37"/>
      <c r="G397" s="38"/>
      <c r="H397" s="332"/>
      <c r="I397" s="513"/>
      <c r="L397" s="429"/>
    </row>
    <row r="398" spans="1:12" s="46" customFormat="1" ht="18">
      <c r="A398" s="270"/>
      <c r="B398" s="2"/>
      <c r="C398" s="1"/>
      <c r="D398" s="3" t="s">
        <v>57</v>
      </c>
      <c r="E398" s="4"/>
      <c r="F398" s="1"/>
      <c r="G398"/>
      <c r="H398" s="319"/>
      <c r="I398" s="513"/>
      <c r="L398" s="429"/>
    </row>
    <row r="399" spans="1:12" s="46" customFormat="1" ht="18">
      <c r="A399" s="267"/>
      <c r="B399" s="2"/>
      <c r="C399" s="1"/>
      <c r="D399" s="3" t="s">
        <v>58</v>
      </c>
      <c r="E399" s="4"/>
      <c r="F399" s="1"/>
      <c r="G399"/>
      <c r="H399" s="319"/>
      <c r="I399" s="513"/>
      <c r="L399" s="429"/>
    </row>
    <row r="400" spans="1:12" s="46" customFormat="1" ht="18">
      <c r="A400" s="267"/>
      <c r="B400" s="2"/>
      <c r="C400" s="1"/>
      <c r="D400" s="3"/>
      <c r="E400" s="6"/>
      <c r="F400" s="1">
        <v>583119</v>
      </c>
      <c r="G400"/>
      <c r="H400" s="320"/>
      <c r="I400" s="513"/>
      <c r="L400" s="429"/>
    </row>
    <row r="401" spans="1:9" ht="18">
      <c r="A401" s="726" t="s">
        <v>278</v>
      </c>
      <c r="B401" s="728" t="s">
        <v>2</v>
      </c>
      <c r="C401" s="728"/>
      <c r="D401" s="8" t="s">
        <v>3</v>
      </c>
      <c r="E401" s="9" t="s">
        <v>4</v>
      </c>
      <c r="F401" s="1">
        <v>511112</v>
      </c>
      <c r="H401" s="321" t="s">
        <v>4</v>
      </c>
      <c r="I401" s="494" t="s">
        <v>5</v>
      </c>
    </row>
    <row r="402" spans="1:12" s="46" customFormat="1" ht="18">
      <c r="A402" s="727"/>
      <c r="B402" s="728" t="s">
        <v>7</v>
      </c>
      <c r="C402" s="728"/>
      <c r="D402" s="8" t="s">
        <v>8</v>
      </c>
      <c r="E402" s="9" t="s">
        <v>9</v>
      </c>
      <c r="F402" s="1"/>
      <c r="G402"/>
      <c r="H402" s="321" t="s">
        <v>1265</v>
      </c>
      <c r="I402" s="495" t="s">
        <v>1144</v>
      </c>
      <c r="L402" s="429"/>
    </row>
    <row r="403" spans="1:12" s="46" customFormat="1" ht="18">
      <c r="A403" s="268">
        <v>1</v>
      </c>
      <c r="B403" s="11" t="s">
        <v>10</v>
      </c>
      <c r="C403" s="10">
        <v>506</v>
      </c>
      <c r="D403" s="33" t="s">
        <v>59</v>
      </c>
      <c r="E403" s="13">
        <v>200000</v>
      </c>
      <c r="F403" s="1"/>
      <c r="G403"/>
      <c r="H403" s="331"/>
      <c r="I403" s="508"/>
      <c r="L403" s="429"/>
    </row>
    <row r="404" spans="1:12" s="46" customFormat="1" ht="18">
      <c r="A404" s="268">
        <v>2</v>
      </c>
      <c r="B404" s="11" t="s">
        <v>10</v>
      </c>
      <c r="C404" s="15">
        <v>5</v>
      </c>
      <c r="D404" s="42" t="s">
        <v>556</v>
      </c>
      <c r="E404" s="56">
        <f>SUM(E403)</f>
        <v>200000</v>
      </c>
      <c r="F404" s="1"/>
      <c r="G404"/>
      <c r="H404" s="340">
        <f>SUM(H403)</f>
        <v>0</v>
      </c>
      <c r="I404" s="514"/>
      <c r="L404" s="429"/>
    </row>
    <row r="405" spans="1:12" s="46" customFormat="1" ht="15" customHeight="1">
      <c r="A405" s="726">
        <v>3</v>
      </c>
      <c r="B405" s="757" t="s">
        <v>557</v>
      </c>
      <c r="C405" s="758"/>
      <c r="D405" s="759"/>
      <c r="E405" s="755">
        <f>SUM(E403:E403)</f>
        <v>200000</v>
      </c>
      <c r="F405" s="1"/>
      <c r="G405"/>
      <c r="H405" s="749">
        <f>SUM(H403:H403)</f>
        <v>0</v>
      </c>
      <c r="I405" s="794"/>
      <c r="L405" s="429"/>
    </row>
    <row r="406" spans="1:12" s="46" customFormat="1" ht="15" customHeight="1">
      <c r="A406" s="727"/>
      <c r="B406" s="760"/>
      <c r="C406" s="761"/>
      <c r="D406" s="762"/>
      <c r="E406" s="756"/>
      <c r="F406" s="1"/>
      <c r="G406"/>
      <c r="H406" s="750"/>
      <c r="I406" s="795"/>
      <c r="L406" s="429"/>
    </row>
    <row r="407" spans="1:12" s="46" customFormat="1" ht="18">
      <c r="A407" s="267"/>
      <c r="B407" s="2"/>
      <c r="C407" s="35"/>
      <c r="D407" s="30"/>
      <c r="E407" s="36"/>
      <c r="F407" s="37"/>
      <c r="G407" s="38"/>
      <c r="H407" s="332"/>
      <c r="I407" s="509"/>
      <c r="L407" s="429"/>
    </row>
    <row r="408" spans="1:12" s="50" customFormat="1" ht="18">
      <c r="A408" s="270"/>
      <c r="B408" s="2"/>
      <c r="C408" s="49"/>
      <c r="D408" s="57" t="s">
        <v>60</v>
      </c>
      <c r="E408" s="58"/>
      <c r="F408" s="1"/>
      <c r="G408"/>
      <c r="H408" s="341"/>
      <c r="I408" s="515"/>
      <c r="L408" s="430"/>
    </row>
    <row r="409" spans="1:8" ht="18">
      <c r="A409" s="271"/>
      <c r="C409" s="49"/>
      <c r="D409" s="57" t="s">
        <v>61</v>
      </c>
      <c r="E409" s="59"/>
      <c r="G409" s="1"/>
      <c r="H409" s="319"/>
    </row>
    <row r="410" spans="3:8" ht="18">
      <c r="C410" s="49"/>
      <c r="D410" s="57"/>
      <c r="E410" s="6"/>
      <c r="G410" s="1"/>
      <c r="H410" s="320"/>
    </row>
    <row r="411" spans="1:12" s="50" customFormat="1" ht="15.75">
      <c r="A411" s="726" t="s">
        <v>278</v>
      </c>
      <c r="B411" s="728" t="s">
        <v>2</v>
      </c>
      <c r="C411" s="728"/>
      <c r="D411" s="8" t="s">
        <v>3</v>
      </c>
      <c r="E411" s="9" t="s">
        <v>4</v>
      </c>
      <c r="F411" s="1">
        <v>511112</v>
      </c>
      <c r="G411"/>
      <c r="H411" s="469" t="s">
        <v>4</v>
      </c>
      <c r="I411" s="494" t="s">
        <v>5</v>
      </c>
      <c r="L411" s="430"/>
    </row>
    <row r="412" spans="1:12" s="50" customFormat="1" ht="18">
      <c r="A412" s="727"/>
      <c r="B412" s="728" t="s">
        <v>7</v>
      </c>
      <c r="C412" s="728"/>
      <c r="D412" s="8" t="s">
        <v>8</v>
      </c>
      <c r="E412" s="9" t="s">
        <v>9</v>
      </c>
      <c r="F412" s="1"/>
      <c r="G412"/>
      <c r="H412" s="321" t="s">
        <v>1265</v>
      </c>
      <c r="I412" s="495" t="s">
        <v>1144</v>
      </c>
      <c r="L412" s="430"/>
    </row>
    <row r="413" spans="1:12" s="50" customFormat="1" ht="18">
      <c r="A413" s="255"/>
      <c r="B413" s="10"/>
      <c r="C413" s="10"/>
      <c r="D413" s="401" t="s">
        <v>341</v>
      </c>
      <c r="E413" s="9"/>
      <c r="F413" s="1"/>
      <c r="G413"/>
      <c r="H413" s="321"/>
      <c r="L413" s="430"/>
    </row>
    <row r="414" spans="1:12" s="38" customFormat="1" ht="18" customHeight="1">
      <c r="A414" s="273">
        <v>1</v>
      </c>
      <c r="B414" s="11" t="s">
        <v>10</v>
      </c>
      <c r="C414" s="10">
        <v>1101</v>
      </c>
      <c r="D414" s="18" t="s">
        <v>1159</v>
      </c>
      <c r="E414" s="60">
        <v>1789200</v>
      </c>
      <c r="F414" s="1"/>
      <c r="G414"/>
      <c r="H414" s="746">
        <v>5353296</v>
      </c>
      <c r="I414" s="732">
        <v>3670177</v>
      </c>
      <c r="L414" s="428"/>
    </row>
    <row r="415" spans="1:9" ht="18" customHeight="1">
      <c r="A415" s="273">
        <v>3</v>
      </c>
      <c r="B415" s="11" t="s">
        <v>10</v>
      </c>
      <c r="C415" s="10">
        <v>1101</v>
      </c>
      <c r="D415" s="18" t="s">
        <v>109</v>
      </c>
      <c r="E415" s="60">
        <v>185000</v>
      </c>
      <c r="H415" s="747"/>
      <c r="I415" s="733"/>
    </row>
    <row r="416" spans="1:12" s="38" customFormat="1" ht="18" customHeight="1">
      <c r="A416" s="273">
        <v>4</v>
      </c>
      <c r="B416" s="11" t="s">
        <v>10</v>
      </c>
      <c r="C416" s="10">
        <v>1101</v>
      </c>
      <c r="D416" s="18" t="s">
        <v>974</v>
      </c>
      <c r="E416" s="60">
        <v>181200</v>
      </c>
      <c r="F416" s="1"/>
      <c r="G416"/>
      <c r="H416" s="748"/>
      <c r="I416" s="733"/>
      <c r="L416" s="428"/>
    </row>
    <row r="417" spans="1:12" s="38" customFormat="1" ht="18">
      <c r="A417" s="273">
        <v>6</v>
      </c>
      <c r="B417" s="11" t="s">
        <v>10</v>
      </c>
      <c r="C417" s="10">
        <v>1101</v>
      </c>
      <c r="D417" s="18" t="s">
        <v>975</v>
      </c>
      <c r="E417" s="60"/>
      <c r="F417" s="1"/>
      <c r="G417"/>
      <c r="H417" s="322">
        <v>114600</v>
      </c>
      <c r="I417" s="734"/>
      <c r="L417" s="428"/>
    </row>
    <row r="418" spans="1:12" s="38" customFormat="1" ht="18.75">
      <c r="A418" s="273">
        <v>7</v>
      </c>
      <c r="B418" s="11" t="s">
        <v>10</v>
      </c>
      <c r="C418" s="10">
        <v>1101</v>
      </c>
      <c r="D418" s="18" t="s">
        <v>899</v>
      </c>
      <c r="E418" s="60"/>
      <c r="F418" s="1"/>
      <c r="G418"/>
      <c r="H418" s="354">
        <f>SUM(H414:H417)</f>
        <v>5467896</v>
      </c>
      <c r="I418" s="579">
        <v>3670177</v>
      </c>
      <c r="L418" s="428"/>
    </row>
    <row r="419" spans="1:12" s="38" customFormat="1" ht="18">
      <c r="A419" s="273">
        <v>8</v>
      </c>
      <c r="B419" s="11" t="s">
        <v>10</v>
      </c>
      <c r="C419" s="10">
        <v>1103</v>
      </c>
      <c r="D419" s="18" t="s">
        <v>900</v>
      </c>
      <c r="E419" s="60"/>
      <c r="F419" s="1"/>
      <c r="G419"/>
      <c r="H419" s="326">
        <v>250000</v>
      </c>
      <c r="I419" s="512">
        <v>250000</v>
      </c>
      <c r="L419" s="428"/>
    </row>
    <row r="420" spans="1:9" ht="18">
      <c r="A420" s="273">
        <v>9</v>
      </c>
      <c r="B420" s="11" t="s">
        <v>10</v>
      </c>
      <c r="C420" s="10">
        <v>1107</v>
      </c>
      <c r="D420" s="18" t="s">
        <v>1072</v>
      </c>
      <c r="E420" s="60">
        <v>60000</v>
      </c>
      <c r="F420" s="1">
        <v>53111</v>
      </c>
      <c r="H420" s="322">
        <v>100000</v>
      </c>
      <c r="I420" s="477">
        <v>100000</v>
      </c>
    </row>
    <row r="421" spans="1:12" s="1" customFormat="1" ht="18">
      <c r="A421" s="273">
        <v>10</v>
      </c>
      <c r="B421" s="11" t="s">
        <v>10</v>
      </c>
      <c r="C421" s="10">
        <v>1109</v>
      </c>
      <c r="D421" s="18" t="s">
        <v>62</v>
      </c>
      <c r="E421" s="60">
        <v>30000</v>
      </c>
      <c r="G421"/>
      <c r="H421" s="322">
        <v>32000</v>
      </c>
      <c r="I421" s="477">
        <v>31560</v>
      </c>
      <c r="L421" s="424"/>
    </row>
    <row r="422" spans="1:9" ht="18">
      <c r="A422" s="273">
        <v>11</v>
      </c>
      <c r="B422" s="11" t="s">
        <v>10</v>
      </c>
      <c r="C422" s="10">
        <v>1110</v>
      </c>
      <c r="D422" s="18" t="s">
        <v>63</v>
      </c>
      <c r="E422" s="60">
        <v>12000</v>
      </c>
      <c r="H422" s="322">
        <v>12000</v>
      </c>
      <c r="I422" s="477">
        <v>12000</v>
      </c>
    </row>
    <row r="423" spans="1:9" ht="18">
      <c r="A423" s="273">
        <v>12</v>
      </c>
      <c r="B423" s="11" t="s">
        <v>10</v>
      </c>
      <c r="C423" s="10">
        <v>1113</v>
      </c>
      <c r="D423" s="18" t="s">
        <v>946</v>
      </c>
      <c r="E423" s="60"/>
      <c r="H423" s="322"/>
      <c r="I423" s="477">
        <v>40400</v>
      </c>
    </row>
    <row r="424" spans="1:9" ht="18">
      <c r="A424" s="273">
        <v>13</v>
      </c>
      <c r="B424" s="11" t="s">
        <v>10</v>
      </c>
      <c r="C424" s="15">
        <v>11</v>
      </c>
      <c r="D424" s="19" t="s">
        <v>559</v>
      </c>
      <c r="E424" s="61">
        <f>SUM(E414:E422)</f>
        <v>2257400</v>
      </c>
      <c r="H424" s="325">
        <f>SUM(H418:H422)</f>
        <v>5861896</v>
      </c>
      <c r="I424" s="325">
        <f>SUM(I418:I423)</f>
        <v>4104137</v>
      </c>
    </row>
    <row r="425" spans="1:9" ht="18">
      <c r="A425" s="273">
        <v>14</v>
      </c>
      <c r="B425" s="11" t="s">
        <v>10</v>
      </c>
      <c r="C425" s="10">
        <v>21</v>
      </c>
      <c r="D425" s="18" t="s">
        <v>847</v>
      </c>
      <c r="E425" s="60">
        <f>SUM(E414+E415+E416)*0.27</f>
        <v>581958</v>
      </c>
      <c r="H425" s="322">
        <f>(H418+H419)*0.175</f>
        <v>1000631.7999999999</v>
      </c>
      <c r="I425" s="477">
        <v>838792</v>
      </c>
    </row>
    <row r="426" spans="1:9" ht="18">
      <c r="A426" s="273">
        <v>15</v>
      </c>
      <c r="B426" s="11" t="s">
        <v>10</v>
      </c>
      <c r="C426" s="10">
        <v>23</v>
      </c>
      <c r="D426" s="18" t="s">
        <v>1073</v>
      </c>
      <c r="E426" s="60">
        <f>SUM(E420*1.19*0.14)</f>
        <v>9996.000000000002</v>
      </c>
      <c r="F426" s="1">
        <v>54211</v>
      </c>
      <c r="H426" s="331">
        <v>19500</v>
      </c>
      <c r="I426" s="477"/>
    </row>
    <row r="427" spans="1:9" ht="18">
      <c r="A427" s="273">
        <v>16</v>
      </c>
      <c r="B427" s="11" t="s">
        <v>10</v>
      </c>
      <c r="C427" s="10">
        <v>27</v>
      </c>
      <c r="D427" s="18" t="s">
        <v>848</v>
      </c>
      <c r="E427" s="60">
        <f>SUM(E420*1.19*0.16)</f>
        <v>11424</v>
      </c>
      <c r="F427" s="1">
        <v>561111</v>
      </c>
      <c r="H427" s="331">
        <v>15000</v>
      </c>
      <c r="I427" s="477"/>
    </row>
    <row r="428" spans="1:9" ht="18">
      <c r="A428" s="273">
        <v>17</v>
      </c>
      <c r="B428" s="11" t="s">
        <v>10</v>
      </c>
      <c r="C428" s="15">
        <v>2</v>
      </c>
      <c r="D428" s="19" t="s">
        <v>560</v>
      </c>
      <c r="E428" s="61">
        <f>SUM(E425:E427)</f>
        <v>603378</v>
      </c>
      <c r="F428" s="1">
        <v>5431</v>
      </c>
      <c r="H428" s="325">
        <f>SUM(H425:H427)</f>
        <v>1035131.7999999999</v>
      </c>
      <c r="I428" s="325">
        <f>SUM(I425:I427)</f>
        <v>838792</v>
      </c>
    </row>
    <row r="429" spans="1:9" ht="18">
      <c r="A429" s="273">
        <v>18</v>
      </c>
      <c r="B429" s="11" t="s">
        <v>10</v>
      </c>
      <c r="C429" s="10">
        <v>311</v>
      </c>
      <c r="D429" s="18" t="s">
        <v>64</v>
      </c>
      <c r="E429" s="13">
        <v>10000</v>
      </c>
      <c r="H429" s="331"/>
      <c r="I429" s="477"/>
    </row>
    <row r="430" spans="1:9" ht="18">
      <c r="A430" s="273">
        <v>19</v>
      </c>
      <c r="B430" s="11" t="s">
        <v>10</v>
      </c>
      <c r="C430" s="10">
        <v>311</v>
      </c>
      <c r="D430" s="18" t="s">
        <v>947</v>
      </c>
      <c r="E430" s="13"/>
      <c r="H430" s="331">
        <v>10000</v>
      </c>
      <c r="I430" s="477"/>
    </row>
    <row r="431" spans="1:9" ht="18">
      <c r="A431" s="273">
        <v>20</v>
      </c>
      <c r="B431" s="11" t="s">
        <v>10</v>
      </c>
      <c r="C431" s="268">
        <v>312</v>
      </c>
      <c r="D431" s="18" t="s">
        <v>910</v>
      </c>
      <c r="E431" s="13"/>
      <c r="H431" s="331">
        <v>23622</v>
      </c>
      <c r="I431" s="735">
        <v>26828</v>
      </c>
    </row>
    <row r="432" spans="1:9" ht="18">
      <c r="A432" s="273">
        <v>21</v>
      </c>
      <c r="B432" s="11" t="s">
        <v>10</v>
      </c>
      <c r="C432" s="268">
        <v>312</v>
      </c>
      <c r="D432" s="18" t="s">
        <v>65</v>
      </c>
      <c r="E432" s="13">
        <v>10000</v>
      </c>
      <c r="F432" s="1">
        <v>54913</v>
      </c>
      <c r="H432" s="331">
        <v>10000</v>
      </c>
      <c r="I432" s="742"/>
    </row>
    <row r="433" spans="1:9" ht="18">
      <c r="A433" s="273">
        <v>22</v>
      </c>
      <c r="B433" s="11" t="s">
        <v>10</v>
      </c>
      <c r="C433" s="10">
        <v>312</v>
      </c>
      <c r="D433" s="18" t="s">
        <v>110</v>
      </c>
      <c r="E433" s="13">
        <v>10000</v>
      </c>
      <c r="F433" s="1">
        <v>55111</v>
      </c>
      <c r="H433" s="331"/>
      <c r="I433" s="736"/>
    </row>
    <row r="434" spans="1:9" ht="18">
      <c r="A434" s="273">
        <v>23</v>
      </c>
      <c r="B434" s="11" t="s">
        <v>10</v>
      </c>
      <c r="C434" s="15">
        <v>31</v>
      </c>
      <c r="D434" s="19" t="s">
        <v>561</v>
      </c>
      <c r="E434" s="20">
        <f>SUM(E429:E433)</f>
        <v>30000</v>
      </c>
      <c r="H434" s="325">
        <f>SUM(H429:H433)</f>
        <v>43622</v>
      </c>
      <c r="I434" s="325">
        <f>SUM(I429:I433)</f>
        <v>26828</v>
      </c>
    </row>
    <row r="435" spans="1:9" ht="18">
      <c r="A435" s="273">
        <v>24</v>
      </c>
      <c r="B435" s="11" t="s">
        <v>10</v>
      </c>
      <c r="C435" s="47">
        <v>321</v>
      </c>
      <c r="D435" s="33" t="s">
        <v>1190</v>
      </c>
      <c r="E435" s="48"/>
      <c r="F435" s="37"/>
      <c r="G435" s="38"/>
      <c r="H435" s="322">
        <v>166000</v>
      </c>
      <c r="I435" s="477">
        <v>165564</v>
      </c>
    </row>
    <row r="436" spans="1:9" ht="18">
      <c r="A436" s="273">
        <v>25</v>
      </c>
      <c r="B436" s="11" t="s">
        <v>10</v>
      </c>
      <c r="C436" s="10">
        <v>322</v>
      </c>
      <c r="D436" s="33" t="s">
        <v>1191</v>
      </c>
      <c r="E436" s="14">
        <v>40000</v>
      </c>
      <c r="F436" s="1">
        <v>55119</v>
      </c>
      <c r="H436" s="322">
        <v>40000</v>
      </c>
      <c r="I436" s="476">
        <v>36064</v>
      </c>
    </row>
    <row r="437" spans="1:9" ht="18">
      <c r="A437" s="273">
        <v>26</v>
      </c>
      <c r="B437" s="11" t="s">
        <v>10</v>
      </c>
      <c r="C437" s="15">
        <v>32</v>
      </c>
      <c r="D437" s="19" t="s">
        <v>1053</v>
      </c>
      <c r="E437" s="20">
        <f>SUM(E436:E436)</f>
        <v>40000</v>
      </c>
      <c r="H437" s="325">
        <f>SUM(H435:H436)</f>
        <v>206000</v>
      </c>
      <c r="I437" s="478">
        <f>SUM(I435:I436)</f>
        <v>201628</v>
      </c>
    </row>
    <row r="438" spans="1:9" ht="18">
      <c r="A438" s="273">
        <v>27</v>
      </c>
      <c r="B438" s="11" t="s">
        <v>10</v>
      </c>
      <c r="C438" s="10">
        <v>334</v>
      </c>
      <c r="D438" s="18" t="s">
        <v>901</v>
      </c>
      <c r="E438" s="13"/>
      <c r="H438" s="331">
        <v>35000</v>
      </c>
      <c r="I438" s="477">
        <v>35000</v>
      </c>
    </row>
    <row r="439" spans="1:9" ht="18">
      <c r="A439" s="273">
        <v>28</v>
      </c>
      <c r="B439" s="11" t="s">
        <v>10</v>
      </c>
      <c r="C439" s="10">
        <v>336</v>
      </c>
      <c r="D439" s="18" t="s">
        <v>1075</v>
      </c>
      <c r="E439" s="13"/>
      <c r="H439" s="331"/>
      <c r="I439" s="477"/>
    </row>
    <row r="440" spans="1:9" ht="18">
      <c r="A440" s="273">
        <v>29</v>
      </c>
      <c r="B440" s="11" t="s">
        <v>10</v>
      </c>
      <c r="C440" s="10">
        <v>337</v>
      </c>
      <c r="D440" s="18" t="s">
        <v>66</v>
      </c>
      <c r="E440" s="13">
        <v>11000</v>
      </c>
      <c r="H440" s="331">
        <v>15000</v>
      </c>
      <c r="I440" s="477">
        <v>13956</v>
      </c>
    </row>
    <row r="441" spans="1:9" ht="18">
      <c r="A441" s="273">
        <v>30</v>
      </c>
      <c r="B441" s="11" t="s">
        <v>10</v>
      </c>
      <c r="C441" s="15">
        <v>33</v>
      </c>
      <c r="D441" s="19" t="s">
        <v>562</v>
      </c>
      <c r="E441" s="24">
        <f>SUM(E440)</f>
        <v>11000</v>
      </c>
      <c r="H441" s="327">
        <f>SUM(H438:H440)</f>
        <v>50000</v>
      </c>
      <c r="I441" s="327">
        <f>SUM(I438:I440)</f>
        <v>48956</v>
      </c>
    </row>
    <row r="442" spans="1:9" ht="18">
      <c r="A442" s="273">
        <v>31</v>
      </c>
      <c r="B442" s="11" t="s">
        <v>10</v>
      </c>
      <c r="C442" s="47">
        <v>341</v>
      </c>
      <c r="D442" s="33" t="s">
        <v>67</v>
      </c>
      <c r="E442" s="21">
        <v>10000</v>
      </c>
      <c r="F442" s="37"/>
      <c r="G442" s="38"/>
      <c r="H442" s="326">
        <v>10000</v>
      </c>
      <c r="I442" s="477">
        <v>8420</v>
      </c>
    </row>
    <row r="443" spans="1:12" s="38" customFormat="1" ht="18">
      <c r="A443" s="273">
        <v>32</v>
      </c>
      <c r="B443" s="11" t="s">
        <v>10</v>
      </c>
      <c r="C443" s="26">
        <v>34</v>
      </c>
      <c r="D443" s="19" t="s">
        <v>563</v>
      </c>
      <c r="E443" s="24">
        <f>SUM(E442)</f>
        <v>10000</v>
      </c>
      <c r="F443" s="37"/>
      <c r="H443" s="327">
        <f>SUM(H442)</f>
        <v>10000</v>
      </c>
      <c r="I443" s="327">
        <f>SUM(I442)</f>
        <v>8420</v>
      </c>
      <c r="L443" s="428"/>
    </row>
    <row r="444" spans="1:9" ht="18">
      <c r="A444" s="273">
        <v>33</v>
      </c>
      <c r="B444" s="11" t="s">
        <v>10</v>
      </c>
      <c r="C444" s="10">
        <v>351</v>
      </c>
      <c r="D444" s="18" t="s">
        <v>14</v>
      </c>
      <c r="E444" s="13">
        <f>SUM(E434+E437)*0.27</f>
        <v>18900</v>
      </c>
      <c r="H444" s="331">
        <f>0.27*(H434+H437+H441)</f>
        <v>80897.94</v>
      </c>
      <c r="I444" s="477">
        <v>52996</v>
      </c>
    </row>
    <row r="445" spans="1:9" ht="18">
      <c r="A445" s="273">
        <v>34</v>
      </c>
      <c r="B445" s="11" t="s">
        <v>10</v>
      </c>
      <c r="C445" s="10">
        <v>355</v>
      </c>
      <c r="D445" s="18" t="s">
        <v>976</v>
      </c>
      <c r="E445" s="13"/>
      <c r="H445" s="331">
        <v>4000</v>
      </c>
      <c r="I445" s="477">
        <v>119</v>
      </c>
    </row>
    <row r="446" spans="1:12" s="1" customFormat="1" ht="18">
      <c r="A446" s="273">
        <v>35</v>
      </c>
      <c r="B446" s="11" t="s">
        <v>10</v>
      </c>
      <c r="C446" s="15">
        <v>35</v>
      </c>
      <c r="D446" s="19" t="s">
        <v>564</v>
      </c>
      <c r="E446" s="24">
        <f>SUM(E444)</f>
        <v>18900</v>
      </c>
      <c r="G446"/>
      <c r="H446" s="327">
        <f>SUM(H444:H445)</f>
        <v>84897.94</v>
      </c>
      <c r="I446" s="327">
        <f>SUM(I444:I445)</f>
        <v>53115</v>
      </c>
      <c r="L446" s="424"/>
    </row>
    <row r="447" spans="1:9" ht="18">
      <c r="A447" s="273">
        <v>36</v>
      </c>
      <c r="B447" s="11" t="s">
        <v>10</v>
      </c>
      <c r="C447" s="15">
        <v>3</v>
      </c>
      <c r="D447" s="19" t="s">
        <v>565</v>
      </c>
      <c r="E447" s="20">
        <f>SUM(E434+E437+E446+E443+E441)</f>
        <v>109900</v>
      </c>
      <c r="H447" s="325">
        <f>SUM(H434+H437+H446+H443+H441)</f>
        <v>394519.94</v>
      </c>
      <c r="I447" s="325">
        <f>SUM(I434+I437+I446+I443+I441)</f>
        <v>338947</v>
      </c>
    </row>
    <row r="448" spans="1:11" ht="18">
      <c r="A448" s="273">
        <v>37</v>
      </c>
      <c r="B448" s="11" t="s">
        <v>10</v>
      </c>
      <c r="C448" s="10">
        <v>511</v>
      </c>
      <c r="D448" s="18" t="s">
        <v>977</v>
      </c>
      <c r="E448" s="60">
        <v>800000</v>
      </c>
      <c r="H448" s="331">
        <v>892392</v>
      </c>
      <c r="I448" s="477">
        <v>892392</v>
      </c>
      <c r="K448" t="s">
        <v>1192</v>
      </c>
    </row>
    <row r="449" spans="1:9" ht="18">
      <c r="A449" s="273">
        <v>38</v>
      </c>
      <c r="B449" s="11" t="s">
        <v>10</v>
      </c>
      <c r="C449" s="10">
        <v>512</v>
      </c>
      <c r="D449" s="18"/>
      <c r="E449" s="60"/>
      <c r="H449" s="331"/>
      <c r="I449" s="477"/>
    </row>
    <row r="450" spans="1:9" ht="18">
      <c r="A450" s="273">
        <v>39</v>
      </c>
      <c r="B450" s="11" t="s">
        <v>10</v>
      </c>
      <c r="C450" s="15">
        <v>51</v>
      </c>
      <c r="D450" s="19" t="s">
        <v>558</v>
      </c>
      <c r="E450" s="61">
        <f>SUM(E448)</f>
        <v>800000</v>
      </c>
      <c r="H450" s="325">
        <f>SUM(H448)</f>
        <v>892392</v>
      </c>
      <c r="I450" s="478">
        <v>892392</v>
      </c>
    </row>
    <row r="451" spans="1:12" s="38" customFormat="1" ht="18">
      <c r="A451" s="273">
        <v>40</v>
      </c>
      <c r="B451" s="63" t="s">
        <v>10</v>
      </c>
      <c r="C451" s="47">
        <v>6</v>
      </c>
      <c r="D451" s="33" t="s">
        <v>1074</v>
      </c>
      <c r="E451" s="48"/>
      <c r="F451" s="37"/>
      <c r="H451" s="342"/>
      <c r="I451" s="512">
        <v>121847</v>
      </c>
      <c r="L451" s="428"/>
    </row>
    <row r="452" spans="1:12" s="38" customFormat="1" ht="18">
      <c r="A452" s="273">
        <v>41</v>
      </c>
      <c r="B452" s="63" t="s">
        <v>10</v>
      </c>
      <c r="C452" s="47">
        <v>6</v>
      </c>
      <c r="D452" s="33" t="s">
        <v>868</v>
      </c>
      <c r="E452" s="48"/>
      <c r="F452" s="37"/>
      <c r="H452" s="342"/>
      <c r="I452" s="512">
        <v>31746</v>
      </c>
      <c r="L452" s="428"/>
    </row>
    <row r="453" spans="1:12" s="38" customFormat="1" ht="18">
      <c r="A453" s="273">
        <v>42</v>
      </c>
      <c r="B453" s="63"/>
      <c r="C453" s="47"/>
      <c r="D453" s="19" t="s">
        <v>566</v>
      </c>
      <c r="E453" s="48"/>
      <c r="F453" s="37"/>
      <c r="H453" s="325">
        <f>SUM(H451:H452)</f>
        <v>0</v>
      </c>
      <c r="I453" s="325">
        <f>SUM(I451:I452)</f>
        <v>153593</v>
      </c>
      <c r="L453" s="428"/>
    </row>
    <row r="454" spans="1:12" s="38" customFormat="1" ht="12.75">
      <c r="A454" s="273">
        <v>43</v>
      </c>
      <c r="B454" s="63" t="s">
        <v>10</v>
      </c>
      <c r="C454" s="15">
        <v>6</v>
      </c>
      <c r="E454" s="20"/>
      <c r="F454" s="77"/>
      <c r="G454" s="78"/>
      <c r="L454" s="428"/>
    </row>
    <row r="455" spans="1:9" ht="12.75" customHeight="1">
      <c r="A455" s="775">
        <v>43</v>
      </c>
      <c r="B455" s="757" t="s">
        <v>567</v>
      </c>
      <c r="C455" s="758"/>
      <c r="D455" s="759"/>
      <c r="E455" s="741">
        <f>SUM(E424+E428+E447+E450)</f>
        <v>3770678</v>
      </c>
      <c r="F455" s="37"/>
      <c r="G455" s="38"/>
      <c r="H455" s="729">
        <f>SUM(H450+H424+H428+H447+H451+H452)</f>
        <v>8183939.74</v>
      </c>
      <c r="I455" s="749">
        <f>SUM(I450+I424+I428+I447+I451+I452)</f>
        <v>6327861</v>
      </c>
    </row>
    <row r="456" spans="1:9" ht="15.75" customHeight="1">
      <c r="A456" s="776"/>
      <c r="B456" s="760"/>
      <c r="C456" s="761"/>
      <c r="D456" s="762"/>
      <c r="E456" s="741"/>
      <c r="H456" s="730"/>
      <c r="I456" s="750"/>
    </row>
    <row r="457" spans="3:8" ht="18">
      <c r="C457" s="62"/>
      <c r="D457" s="30"/>
      <c r="E457" s="36"/>
      <c r="F457" s="37"/>
      <c r="G457" s="38"/>
      <c r="H457" s="332"/>
    </row>
    <row r="458" spans="1:8" ht="18">
      <c r="A458" s="270"/>
      <c r="D458" s="3" t="s">
        <v>68</v>
      </c>
      <c r="E458" s="4"/>
      <c r="H458" s="319"/>
    </row>
    <row r="459" spans="4:8" ht="18">
      <c r="D459" s="3" t="s">
        <v>69</v>
      </c>
      <c r="E459" s="4"/>
      <c r="G459" s="1"/>
      <c r="H459" s="319"/>
    </row>
    <row r="460" spans="4:8" ht="18">
      <c r="D460" s="3"/>
      <c r="E460" s="6"/>
      <c r="F460" s="1">
        <v>52211</v>
      </c>
      <c r="H460" s="330"/>
    </row>
    <row r="461" spans="1:9" ht="15.75">
      <c r="A461" s="726" t="s">
        <v>278</v>
      </c>
      <c r="B461" s="728" t="s">
        <v>2</v>
      </c>
      <c r="C461" s="728"/>
      <c r="D461" s="8" t="s">
        <v>3</v>
      </c>
      <c r="E461" s="9" t="s">
        <v>4</v>
      </c>
      <c r="F461" s="1">
        <v>511112</v>
      </c>
      <c r="H461" s="469" t="s">
        <v>4</v>
      </c>
      <c r="I461" s="494" t="s">
        <v>5</v>
      </c>
    </row>
    <row r="462" spans="1:9" ht="18">
      <c r="A462" s="727"/>
      <c r="B462" s="728" t="s">
        <v>7</v>
      </c>
      <c r="C462" s="728"/>
      <c r="D462" s="8" t="s">
        <v>8</v>
      </c>
      <c r="E462" s="9" t="s">
        <v>9</v>
      </c>
      <c r="H462" s="321" t="s">
        <v>1265</v>
      </c>
      <c r="I462" s="495" t="s">
        <v>1144</v>
      </c>
    </row>
    <row r="463" spans="1:9" ht="18">
      <c r="A463" s="268">
        <v>1</v>
      </c>
      <c r="B463" s="11" t="s">
        <v>10</v>
      </c>
      <c r="C463" s="10">
        <v>122</v>
      </c>
      <c r="D463" s="18" t="s">
        <v>1279</v>
      </c>
      <c r="E463" s="13">
        <v>354000</v>
      </c>
      <c r="F463" s="1">
        <v>53111</v>
      </c>
      <c r="H463" s="331"/>
      <c r="I463" s="477"/>
    </row>
    <row r="464" spans="1:9" ht="18">
      <c r="A464" s="268">
        <v>2</v>
      </c>
      <c r="B464" s="11" t="s">
        <v>10</v>
      </c>
      <c r="C464" s="15">
        <v>12</v>
      </c>
      <c r="D464" s="19" t="s">
        <v>568</v>
      </c>
      <c r="E464" s="17">
        <f>SUM(E463)</f>
        <v>354000</v>
      </c>
      <c r="F464" s="1">
        <v>53111</v>
      </c>
      <c r="H464" s="324">
        <f>SUM(H463)</f>
        <v>0</v>
      </c>
      <c r="I464" s="478"/>
    </row>
    <row r="465" spans="1:9" ht="18">
      <c r="A465" s="268">
        <v>3</v>
      </c>
      <c r="B465" s="11" t="s">
        <v>10</v>
      </c>
      <c r="C465" s="10">
        <v>2</v>
      </c>
      <c r="D465" s="18" t="s">
        <v>847</v>
      </c>
      <c r="E465" s="13">
        <f>SUM(E464)*27%</f>
        <v>95580</v>
      </c>
      <c r="H465" s="331"/>
      <c r="I465" s="504"/>
    </row>
    <row r="466" spans="1:9" ht="18">
      <c r="A466" s="268">
        <v>4</v>
      </c>
      <c r="B466" s="11" t="s">
        <v>10</v>
      </c>
      <c r="C466" s="15">
        <v>2</v>
      </c>
      <c r="D466" s="19" t="s">
        <v>537</v>
      </c>
      <c r="E466" s="20">
        <f>SUM(E465:E465)</f>
        <v>95580</v>
      </c>
      <c r="F466" s="1">
        <v>54411</v>
      </c>
      <c r="H466" s="325">
        <f>SUM(H465:H465)</f>
        <v>0</v>
      </c>
      <c r="I466" s="478"/>
    </row>
    <row r="467" spans="1:9" ht="18">
      <c r="A467" s="268">
        <v>5</v>
      </c>
      <c r="B467" s="11" t="s">
        <v>10</v>
      </c>
      <c r="C467" s="304">
        <v>312</v>
      </c>
      <c r="D467" s="675" t="s">
        <v>1160</v>
      </c>
      <c r="E467" s="388"/>
      <c r="F467" s="306"/>
      <c r="G467" s="307"/>
      <c r="H467" s="389"/>
      <c r="I467" s="476">
        <v>20365</v>
      </c>
    </row>
    <row r="468" spans="1:9" ht="18">
      <c r="A468" s="268"/>
      <c r="B468" s="11" t="s">
        <v>10</v>
      </c>
      <c r="C468" s="404">
        <v>31</v>
      </c>
      <c r="D468" s="569" t="s">
        <v>1155</v>
      </c>
      <c r="E468" s="449"/>
      <c r="F468" s="406"/>
      <c r="G468" s="407"/>
      <c r="H468" s="450"/>
      <c r="I468" s="478">
        <v>20365</v>
      </c>
    </row>
    <row r="469" spans="1:12" s="38" customFormat="1" ht="18">
      <c r="A469" s="268">
        <v>5</v>
      </c>
      <c r="B469" s="63" t="s">
        <v>10</v>
      </c>
      <c r="C469" s="47">
        <v>321</v>
      </c>
      <c r="D469" s="33" t="s">
        <v>978</v>
      </c>
      <c r="E469" s="48"/>
      <c r="F469" s="37"/>
      <c r="H469" s="342">
        <v>96000</v>
      </c>
      <c r="I469" s="476">
        <v>96000</v>
      </c>
      <c r="L469" s="428"/>
    </row>
    <row r="470" spans="1:12" s="38" customFormat="1" ht="18">
      <c r="A470" s="268">
        <v>6</v>
      </c>
      <c r="B470" s="63" t="s">
        <v>10</v>
      </c>
      <c r="C470" s="47">
        <v>322</v>
      </c>
      <c r="D470" s="33" t="s">
        <v>979</v>
      </c>
      <c r="E470" s="48"/>
      <c r="F470" s="37"/>
      <c r="H470" s="342">
        <v>50000</v>
      </c>
      <c r="I470" s="476">
        <v>49907</v>
      </c>
      <c r="L470" s="428"/>
    </row>
    <row r="471" spans="1:9" ht="18">
      <c r="A471" s="268">
        <v>7</v>
      </c>
      <c r="B471" s="11" t="s">
        <v>10</v>
      </c>
      <c r="C471" s="15">
        <v>32</v>
      </c>
      <c r="D471" s="19" t="s">
        <v>569</v>
      </c>
      <c r="E471" s="20"/>
      <c r="H471" s="325">
        <f>SUM(H469:H470)</f>
        <v>146000</v>
      </c>
      <c r="I471" s="478">
        <f>SUM(I469:I470)</f>
        <v>145907</v>
      </c>
    </row>
    <row r="472" spans="1:9" ht="18">
      <c r="A472" s="268">
        <v>8</v>
      </c>
      <c r="B472" s="11" t="s">
        <v>10</v>
      </c>
      <c r="C472" s="10">
        <v>334</v>
      </c>
      <c r="D472" s="18" t="s">
        <v>28</v>
      </c>
      <c r="E472" s="13"/>
      <c r="F472" s="1">
        <v>561111</v>
      </c>
      <c r="H472" s="331"/>
      <c r="I472" s="477"/>
    </row>
    <row r="473" spans="1:9" ht="18">
      <c r="A473" s="268">
        <v>9</v>
      </c>
      <c r="B473" s="11" t="s">
        <v>10</v>
      </c>
      <c r="C473" s="15">
        <v>33</v>
      </c>
      <c r="D473" s="19" t="s">
        <v>570</v>
      </c>
      <c r="E473" s="20">
        <f>SUM(E472:E472)</f>
        <v>0</v>
      </c>
      <c r="H473" s="325">
        <f>SUM(H472:H472)</f>
        <v>0</v>
      </c>
      <c r="I473" s="496"/>
    </row>
    <row r="474" spans="1:9" ht="18">
      <c r="A474" s="268">
        <v>10</v>
      </c>
      <c r="B474" s="11" t="s">
        <v>10</v>
      </c>
      <c r="C474" s="10">
        <v>351</v>
      </c>
      <c r="D474" s="18" t="s">
        <v>14</v>
      </c>
      <c r="E474" s="13" t="e">
        <f>SUM(#REF!+E472)*0.27</f>
        <v>#REF!</v>
      </c>
      <c r="H474" s="331">
        <f>H471*0.27</f>
        <v>39420</v>
      </c>
      <c r="I474" s="477">
        <v>23774</v>
      </c>
    </row>
    <row r="475" spans="1:9" ht="18">
      <c r="A475" s="268">
        <v>11</v>
      </c>
      <c r="B475" s="11" t="s">
        <v>10</v>
      </c>
      <c r="C475" s="10">
        <v>355</v>
      </c>
      <c r="D475" s="18" t="s">
        <v>948</v>
      </c>
      <c r="E475" s="13"/>
      <c r="H475" s="331"/>
      <c r="I475" s="477">
        <v>4</v>
      </c>
    </row>
    <row r="476" spans="1:9" ht="18">
      <c r="A476" s="268">
        <v>11</v>
      </c>
      <c r="B476" s="11" t="s">
        <v>10</v>
      </c>
      <c r="C476" s="15">
        <v>35</v>
      </c>
      <c r="D476" s="19" t="s">
        <v>571</v>
      </c>
      <c r="E476" s="25" t="e">
        <f>SUM(E474:E474)</f>
        <v>#REF!</v>
      </c>
      <c r="H476" s="333">
        <f>SUM(H474:H474)</f>
        <v>39420</v>
      </c>
      <c r="I476" s="333">
        <f>SUM(I474:I475)</f>
        <v>23778</v>
      </c>
    </row>
    <row r="477" spans="1:9" ht="18">
      <c r="A477" s="268">
        <v>12</v>
      </c>
      <c r="B477" s="11" t="s">
        <v>10</v>
      </c>
      <c r="C477" s="15">
        <v>3</v>
      </c>
      <c r="D477" s="19" t="s">
        <v>572</v>
      </c>
      <c r="E477" s="20" t="e">
        <f>SUM(#REF!+E473+E476)</f>
        <v>#REF!</v>
      </c>
      <c r="H477" s="325">
        <f>SUM(H473+H476+H471)</f>
        <v>185420</v>
      </c>
      <c r="I477" s="325">
        <f>SUM(I473+I476+I468+I471)</f>
        <v>190050</v>
      </c>
    </row>
    <row r="478" spans="1:9" ht="12.75" customHeight="1">
      <c r="A478" s="726">
        <v>13</v>
      </c>
      <c r="B478" s="757" t="s">
        <v>574</v>
      </c>
      <c r="C478" s="758"/>
      <c r="D478" s="759"/>
      <c r="E478" s="741" t="e">
        <f>SUM(E464+E466+E477)</f>
        <v>#REF!</v>
      </c>
      <c r="H478" s="754">
        <f>SUM(H464+H466+H477)</f>
        <v>185420</v>
      </c>
      <c r="I478" s="790">
        <f>I477</f>
        <v>190050</v>
      </c>
    </row>
    <row r="479" spans="1:9" ht="15.75" customHeight="1">
      <c r="A479" s="727"/>
      <c r="B479" s="760"/>
      <c r="C479" s="761"/>
      <c r="D479" s="762"/>
      <c r="E479" s="741"/>
      <c r="H479" s="754"/>
      <c r="I479" s="791"/>
    </row>
    <row r="480" spans="3:8" ht="18">
      <c r="C480" s="35"/>
      <c r="D480" s="30"/>
      <c r="E480" s="36"/>
      <c r="F480" s="37"/>
      <c r="G480" s="38"/>
      <c r="H480" s="332"/>
    </row>
    <row r="481" spans="1:8" ht="18">
      <c r="A481" s="270"/>
      <c r="D481" s="3" t="s">
        <v>71</v>
      </c>
      <c r="E481" s="4"/>
      <c r="H481" s="319"/>
    </row>
    <row r="482" spans="4:8" ht="18">
      <c r="D482" s="3" t="s">
        <v>72</v>
      </c>
      <c r="E482" s="4"/>
      <c r="G482" s="1"/>
      <c r="H482" s="319"/>
    </row>
    <row r="483" spans="4:8" ht="18">
      <c r="D483" s="64" t="s">
        <v>73</v>
      </c>
      <c r="E483" s="6"/>
      <c r="F483" s="1">
        <v>55214</v>
      </c>
      <c r="H483" s="320"/>
    </row>
    <row r="484" spans="1:9" ht="15.75">
      <c r="A484" s="726" t="s">
        <v>278</v>
      </c>
      <c r="B484" s="728" t="s">
        <v>2</v>
      </c>
      <c r="C484" s="728"/>
      <c r="D484" s="8" t="s">
        <v>3</v>
      </c>
      <c r="E484" s="9" t="s">
        <v>4</v>
      </c>
      <c r="F484" s="1">
        <v>511112</v>
      </c>
      <c r="H484" s="469" t="s">
        <v>4</v>
      </c>
      <c r="I484" s="494" t="s">
        <v>5</v>
      </c>
    </row>
    <row r="485" spans="1:9" ht="18">
      <c r="A485" s="727"/>
      <c r="B485" s="728" t="s">
        <v>7</v>
      </c>
      <c r="C485" s="728"/>
      <c r="D485" s="8" t="s">
        <v>8</v>
      </c>
      <c r="E485" s="9" t="s">
        <v>9</v>
      </c>
      <c r="H485" s="321" t="s">
        <v>1265</v>
      </c>
      <c r="I485" s="495" t="s">
        <v>1144</v>
      </c>
    </row>
    <row r="486" spans="1:9" ht="18">
      <c r="A486" s="255">
        <v>1</v>
      </c>
      <c r="B486" s="11" t="s">
        <v>10</v>
      </c>
      <c r="C486" s="10">
        <v>1101</v>
      </c>
      <c r="D486" s="12" t="s">
        <v>1090</v>
      </c>
      <c r="E486" s="13">
        <v>1461000</v>
      </c>
      <c r="F486" s="1">
        <v>53111</v>
      </c>
      <c r="H486" s="331">
        <v>1435600</v>
      </c>
      <c r="I486" s="477">
        <v>1030500</v>
      </c>
    </row>
    <row r="487" spans="1:9" ht="18">
      <c r="A487" s="255">
        <v>2</v>
      </c>
      <c r="B487" s="11" t="s">
        <v>10</v>
      </c>
      <c r="C487" s="10">
        <v>1103</v>
      </c>
      <c r="D487" s="12" t="s">
        <v>1091</v>
      </c>
      <c r="E487" s="303"/>
      <c r="H487" s="384">
        <v>50000</v>
      </c>
      <c r="I487" s="477">
        <v>50000</v>
      </c>
    </row>
    <row r="488" spans="1:9" ht="18">
      <c r="A488" s="255">
        <v>3</v>
      </c>
      <c r="B488" s="11" t="s">
        <v>10</v>
      </c>
      <c r="C488" s="10">
        <v>1107</v>
      </c>
      <c r="D488" s="12" t="s">
        <v>1092</v>
      </c>
      <c r="E488" s="303"/>
      <c r="H488" s="384">
        <v>50000</v>
      </c>
      <c r="I488" s="477">
        <v>41918</v>
      </c>
    </row>
    <row r="489" spans="1:9" ht="18">
      <c r="A489" s="255">
        <v>4</v>
      </c>
      <c r="B489" s="11" t="s">
        <v>10</v>
      </c>
      <c r="C489" s="10">
        <v>1110</v>
      </c>
      <c r="D489" s="12" t="s">
        <v>1093</v>
      </c>
      <c r="E489" s="303"/>
      <c r="H489" s="384">
        <v>12000</v>
      </c>
      <c r="I489" s="477">
        <v>10000</v>
      </c>
    </row>
    <row r="490" spans="1:9" ht="18">
      <c r="A490" s="255">
        <v>5</v>
      </c>
      <c r="B490" s="11" t="s">
        <v>10</v>
      </c>
      <c r="C490" s="10">
        <v>1113</v>
      </c>
      <c r="D490" s="12" t="s">
        <v>1094</v>
      </c>
      <c r="E490" s="303"/>
      <c r="H490" s="384"/>
      <c r="I490" s="477"/>
    </row>
    <row r="491" spans="1:9" ht="18">
      <c r="A491" s="255">
        <v>6</v>
      </c>
      <c r="B491" s="11" t="s">
        <v>10</v>
      </c>
      <c r="C491" s="15">
        <v>11</v>
      </c>
      <c r="D491" s="19" t="s">
        <v>575</v>
      </c>
      <c r="E491" s="17">
        <f>SUM(E486)</f>
        <v>1461000</v>
      </c>
      <c r="H491" s="324">
        <f>SUM(H486:H490)</f>
        <v>1547600</v>
      </c>
      <c r="I491" s="324">
        <f>SUM(I486:I490)</f>
        <v>1132418</v>
      </c>
    </row>
    <row r="492" spans="1:9" ht="18">
      <c r="A492" s="255">
        <v>7</v>
      </c>
      <c r="B492" s="11" t="s">
        <v>10</v>
      </c>
      <c r="C492" s="10">
        <v>122</v>
      </c>
      <c r="D492" s="18" t="s">
        <v>70</v>
      </c>
      <c r="E492" s="13">
        <v>354000</v>
      </c>
      <c r="F492" s="1">
        <v>53111</v>
      </c>
      <c r="H492" s="331"/>
      <c r="I492" s="477">
        <v>128028</v>
      </c>
    </row>
    <row r="493" spans="1:9" ht="18">
      <c r="A493" s="255">
        <v>8</v>
      </c>
      <c r="B493" s="11" t="s">
        <v>10</v>
      </c>
      <c r="C493" s="404">
        <v>12</v>
      </c>
      <c r="D493" s="569" t="s">
        <v>576</v>
      </c>
      <c r="E493" s="586"/>
      <c r="F493" s="406"/>
      <c r="G493" s="407"/>
      <c r="H493" s="576"/>
      <c r="I493" s="478">
        <v>128028</v>
      </c>
    </row>
    <row r="494" spans="1:9" ht="18">
      <c r="A494" s="255">
        <v>9</v>
      </c>
      <c r="B494" s="11" t="s">
        <v>10</v>
      </c>
      <c r="C494" s="404">
        <v>1</v>
      </c>
      <c r="D494" s="676" t="s">
        <v>287</v>
      </c>
      <c r="E494" s="587">
        <f>SUM(E492)</f>
        <v>354000</v>
      </c>
      <c r="F494" s="406">
        <v>53111</v>
      </c>
      <c r="G494" s="407"/>
      <c r="H494" s="588"/>
      <c r="I494" s="478">
        <f>I491+I493</f>
        <v>1260446</v>
      </c>
    </row>
    <row r="495" spans="1:9" ht="18">
      <c r="A495" s="255">
        <v>10</v>
      </c>
      <c r="B495" s="11" t="s">
        <v>10</v>
      </c>
      <c r="C495" s="10">
        <v>2</v>
      </c>
      <c r="D495" s="18" t="s">
        <v>849</v>
      </c>
      <c r="E495" s="13">
        <f>SUM(E494)*27%</f>
        <v>95580</v>
      </c>
      <c r="H495" s="331">
        <f>(H486+H487)*0.175</f>
        <v>259979.99999999997</v>
      </c>
      <c r="I495" s="477"/>
    </row>
    <row r="496" spans="1:9" ht="18">
      <c r="A496" s="255">
        <v>11</v>
      </c>
      <c r="B496" s="11"/>
      <c r="C496" s="10"/>
      <c r="D496" s="18" t="s">
        <v>1095</v>
      </c>
      <c r="E496" s="13"/>
      <c r="H496" s="331">
        <f>H487*0.175</f>
        <v>8750</v>
      </c>
      <c r="I496" s="477">
        <v>226190</v>
      </c>
    </row>
    <row r="497" spans="1:9" ht="18">
      <c r="A497" s="255">
        <v>12</v>
      </c>
      <c r="B497" s="11"/>
      <c r="C497" s="10"/>
      <c r="D497" s="18" t="s">
        <v>1096</v>
      </c>
      <c r="E497" s="13"/>
      <c r="H497" s="331">
        <f>H488*0.15</f>
        <v>7500</v>
      </c>
      <c r="I497" s="477">
        <v>6288</v>
      </c>
    </row>
    <row r="498" spans="1:9" ht="18">
      <c r="A498" s="255">
        <v>13</v>
      </c>
      <c r="B498" s="11" t="s">
        <v>10</v>
      </c>
      <c r="C498" s="15">
        <v>2</v>
      </c>
      <c r="D498" s="19" t="s">
        <v>526</v>
      </c>
      <c r="E498" s="20">
        <f>SUM(E495:E495)</f>
        <v>95580</v>
      </c>
      <c r="F498" s="1">
        <v>54411</v>
      </c>
      <c r="H498" s="325">
        <f>SUM(H495:H497)</f>
        <v>276230</v>
      </c>
      <c r="I498" s="325">
        <f>SUM(I495:I497)</f>
        <v>232478</v>
      </c>
    </row>
    <row r="499" spans="1:9" ht="18">
      <c r="A499" s="255">
        <v>14</v>
      </c>
      <c r="B499" s="11" t="s">
        <v>10</v>
      </c>
      <c r="C499" s="10">
        <v>312</v>
      </c>
      <c r="D499" s="18" t="s">
        <v>902</v>
      </c>
      <c r="E499" s="40">
        <v>800000</v>
      </c>
      <c r="H499" s="334">
        <v>1500000</v>
      </c>
      <c r="I499" s="477">
        <v>1494677</v>
      </c>
    </row>
    <row r="500" spans="1:11" ht="18">
      <c r="A500" s="255">
        <v>15</v>
      </c>
      <c r="B500" s="11" t="s">
        <v>10</v>
      </c>
      <c r="C500" s="10">
        <v>311</v>
      </c>
      <c r="D500" s="18" t="s">
        <v>74</v>
      </c>
      <c r="E500" s="40"/>
      <c r="H500" s="334">
        <v>10000</v>
      </c>
      <c r="I500" s="477"/>
      <c r="K500" t="s">
        <v>949</v>
      </c>
    </row>
    <row r="501" spans="1:9" ht="18">
      <c r="A501" s="255">
        <v>16</v>
      </c>
      <c r="B501" s="11" t="s">
        <v>10</v>
      </c>
      <c r="C501" s="15">
        <v>31</v>
      </c>
      <c r="D501" s="19" t="s">
        <v>577</v>
      </c>
      <c r="E501" s="20">
        <f>SUM(E499)</f>
        <v>800000</v>
      </c>
      <c r="F501" s="1">
        <v>55214</v>
      </c>
      <c r="H501" s="325">
        <f>SUM(H499+H500)</f>
        <v>1510000</v>
      </c>
      <c r="I501" s="325">
        <f>SUM(I499+I500)</f>
        <v>1494677</v>
      </c>
    </row>
    <row r="502" spans="1:12" s="307" customFormat="1" ht="18">
      <c r="A502" s="392">
        <v>16</v>
      </c>
      <c r="B502" s="379" t="s">
        <v>10</v>
      </c>
      <c r="C502" s="304">
        <v>321</v>
      </c>
      <c r="D502" s="675" t="s">
        <v>1193</v>
      </c>
      <c r="E502" s="388"/>
      <c r="F502" s="306"/>
      <c r="H502" s="328">
        <v>88000</v>
      </c>
      <c r="I502" s="476">
        <v>87190</v>
      </c>
      <c r="L502" s="425"/>
    </row>
    <row r="503" spans="1:9" ht="18">
      <c r="A503" s="255">
        <v>17</v>
      </c>
      <c r="B503" s="11" t="s">
        <v>10</v>
      </c>
      <c r="C503" s="10">
        <v>322</v>
      </c>
      <c r="D503" s="33" t="s">
        <v>1161</v>
      </c>
      <c r="E503" s="13">
        <v>1350000</v>
      </c>
      <c r="F503" s="1">
        <v>55217</v>
      </c>
      <c r="H503" s="322">
        <v>100000</v>
      </c>
      <c r="I503" s="477">
        <v>100149</v>
      </c>
    </row>
    <row r="504" spans="1:9" ht="15.75">
      <c r="A504" s="255">
        <v>18</v>
      </c>
      <c r="B504" s="11" t="s">
        <v>10</v>
      </c>
      <c r="C504" s="10">
        <v>32</v>
      </c>
      <c r="D504" s="569" t="s">
        <v>1162</v>
      </c>
      <c r="E504" s="412">
        <v>220000</v>
      </c>
      <c r="F504" s="406">
        <v>552192</v>
      </c>
      <c r="G504" s="407"/>
      <c r="H504" s="478">
        <f>SUM(H502:H503)</f>
        <v>188000</v>
      </c>
      <c r="I504" s="478">
        <f>SUM(I502:I503)</f>
        <v>187339</v>
      </c>
    </row>
    <row r="505" spans="1:9" ht="12.75">
      <c r="A505" s="255">
        <v>19</v>
      </c>
      <c r="B505" s="11" t="s">
        <v>10</v>
      </c>
      <c r="C505" s="10">
        <v>331</v>
      </c>
      <c r="D505" s="33" t="s">
        <v>24</v>
      </c>
      <c r="E505" s="13">
        <v>100000</v>
      </c>
      <c r="F505" s="1">
        <v>55218</v>
      </c>
      <c r="H505" s="737">
        <v>890000</v>
      </c>
      <c r="I505" s="735">
        <v>894582</v>
      </c>
    </row>
    <row r="506" spans="1:9" ht="18" customHeight="1">
      <c r="A506" s="255">
        <v>20</v>
      </c>
      <c r="B506" s="11" t="s">
        <v>10</v>
      </c>
      <c r="C506" s="10">
        <v>331</v>
      </c>
      <c r="D506" s="33" t="s">
        <v>916</v>
      </c>
      <c r="E506" s="13"/>
      <c r="H506" s="738"/>
      <c r="I506" s="736"/>
    </row>
    <row r="507" spans="1:9" ht="18">
      <c r="A507" s="255">
        <v>21</v>
      </c>
      <c r="B507" s="11" t="s">
        <v>10</v>
      </c>
      <c r="C507" s="10">
        <v>332</v>
      </c>
      <c r="D507" s="33" t="s">
        <v>1281</v>
      </c>
      <c r="E507" s="13"/>
      <c r="H507" s="629">
        <v>365000</v>
      </c>
      <c r="I507" s="477">
        <v>365315</v>
      </c>
    </row>
    <row r="508" spans="1:9" ht="18">
      <c r="A508" s="255">
        <v>22</v>
      </c>
      <c r="B508" s="11" t="s">
        <v>10</v>
      </c>
      <c r="C508" s="304">
        <v>333</v>
      </c>
      <c r="D508" s="675" t="s">
        <v>903</v>
      </c>
      <c r="E508" s="13"/>
      <c r="H508" s="322">
        <v>210000</v>
      </c>
      <c r="I508" s="477">
        <v>210000</v>
      </c>
    </row>
    <row r="509" spans="1:11" ht="18">
      <c r="A509" s="255">
        <v>23</v>
      </c>
      <c r="B509" s="11" t="s">
        <v>10</v>
      </c>
      <c r="C509" s="47">
        <v>334</v>
      </c>
      <c r="D509" s="33" t="s">
        <v>112</v>
      </c>
      <c r="E509" s="14">
        <v>30000</v>
      </c>
      <c r="F509" s="37"/>
      <c r="G509" s="38"/>
      <c r="H509" s="322">
        <v>83000</v>
      </c>
      <c r="I509" s="477">
        <v>82990</v>
      </c>
      <c r="J509" s="307"/>
      <c r="K509" s="307"/>
    </row>
    <row r="510" spans="1:11" ht="18">
      <c r="A510" s="255">
        <v>24</v>
      </c>
      <c r="B510" s="11" t="s">
        <v>10</v>
      </c>
      <c r="C510" s="47">
        <v>335</v>
      </c>
      <c r="D510" s="33" t="s">
        <v>1280</v>
      </c>
      <c r="E510" s="14"/>
      <c r="F510" s="37"/>
      <c r="G510" s="38"/>
      <c r="H510" s="322">
        <v>200000</v>
      </c>
      <c r="I510" s="477"/>
      <c r="J510" s="307"/>
      <c r="K510" s="307"/>
    </row>
    <row r="511" spans="1:11" ht="18">
      <c r="A511" s="255">
        <v>25</v>
      </c>
      <c r="B511" s="11" t="s">
        <v>10</v>
      </c>
      <c r="C511" s="10">
        <v>336</v>
      </c>
      <c r="D511" s="33" t="s">
        <v>980</v>
      </c>
      <c r="E511" s="13"/>
      <c r="H511" s="322">
        <v>4989000</v>
      </c>
      <c r="I511" s="477">
        <v>4989880</v>
      </c>
      <c r="J511" s="307"/>
      <c r="K511" s="307" t="s">
        <v>1194</v>
      </c>
    </row>
    <row r="512" spans="1:11" ht="18">
      <c r="A512" s="255">
        <v>26</v>
      </c>
      <c r="B512" s="11" t="s">
        <v>10</v>
      </c>
      <c r="C512" s="10">
        <v>337</v>
      </c>
      <c r="D512" s="33" t="s">
        <v>1025</v>
      </c>
      <c r="E512" s="13"/>
      <c r="H512" s="322"/>
      <c r="I512" s="735">
        <v>537305</v>
      </c>
      <c r="J512" s="307"/>
      <c r="K512" s="307"/>
    </row>
    <row r="513" spans="1:11" ht="18">
      <c r="A513" s="255">
        <v>27</v>
      </c>
      <c r="B513" s="11" t="s">
        <v>10</v>
      </c>
      <c r="C513" s="10">
        <v>337</v>
      </c>
      <c r="D513" s="33" t="s">
        <v>913</v>
      </c>
      <c r="E513" s="13"/>
      <c r="H513" s="322">
        <v>540000</v>
      </c>
      <c r="I513" s="736"/>
      <c r="J513" s="307"/>
      <c r="K513" s="307"/>
    </row>
    <row r="514" spans="1:11" ht="18">
      <c r="A514" s="255">
        <v>28</v>
      </c>
      <c r="B514" s="11" t="s">
        <v>10</v>
      </c>
      <c r="C514" s="1">
        <v>337</v>
      </c>
      <c r="D514" s="33" t="s">
        <v>914</v>
      </c>
      <c r="H514" s="345">
        <f>SUM(H512:H513)</f>
        <v>540000</v>
      </c>
      <c r="I514" s="477">
        <f>SUM(I512)</f>
        <v>537305</v>
      </c>
      <c r="J514" s="307"/>
      <c r="K514" s="307"/>
    </row>
    <row r="515" spans="1:11" ht="18">
      <c r="A515" s="255">
        <v>29</v>
      </c>
      <c r="B515" s="11" t="s">
        <v>10</v>
      </c>
      <c r="C515" s="15">
        <v>33</v>
      </c>
      <c r="D515" s="19" t="s">
        <v>578</v>
      </c>
      <c r="E515" s="20">
        <f>SUM(E503:E513)</f>
        <v>1700000</v>
      </c>
      <c r="H515" s="601">
        <f>H505+H507+H508+H509+H510+H511+H512+H514</f>
        <v>7277000</v>
      </c>
      <c r="I515" s="601">
        <f>I505+I507+I508+I509+I510+I511+I512+I514</f>
        <v>7617377</v>
      </c>
      <c r="J515" s="307"/>
      <c r="K515" s="307"/>
    </row>
    <row r="516" spans="1:11" ht="18">
      <c r="A516" s="255">
        <v>30</v>
      </c>
      <c r="B516" s="11" t="s">
        <v>10</v>
      </c>
      <c r="C516" s="304">
        <v>341</v>
      </c>
      <c r="D516" s="308" t="s">
        <v>950</v>
      </c>
      <c r="E516" s="20"/>
      <c r="H516" s="328">
        <v>46000</v>
      </c>
      <c r="I516" s="477">
        <v>45909</v>
      </c>
      <c r="J516" s="307"/>
      <c r="K516" s="307"/>
    </row>
    <row r="517" spans="1:11" ht="18">
      <c r="A517" s="255">
        <v>31</v>
      </c>
      <c r="B517" s="11" t="s">
        <v>10</v>
      </c>
      <c r="C517" s="10">
        <v>342</v>
      </c>
      <c r="D517" s="18" t="s">
        <v>981</v>
      </c>
      <c r="E517" s="13">
        <v>150000</v>
      </c>
      <c r="H517" s="322">
        <v>700000</v>
      </c>
      <c r="I517" s="477">
        <v>698524</v>
      </c>
      <c r="J517" s="307"/>
      <c r="K517" s="307"/>
    </row>
    <row r="518" spans="1:11" ht="18">
      <c r="A518" s="255">
        <v>32</v>
      </c>
      <c r="B518" s="11" t="s">
        <v>10</v>
      </c>
      <c r="C518" s="26">
        <v>34</v>
      </c>
      <c r="D518" s="27" t="s">
        <v>579</v>
      </c>
      <c r="E518" s="24">
        <f>SUM(E517)</f>
        <v>150000</v>
      </c>
      <c r="H518" s="327">
        <f>SUM(H516:H517)</f>
        <v>746000</v>
      </c>
      <c r="I518" s="327">
        <f>SUM(I516:I517)</f>
        <v>744433</v>
      </c>
      <c r="J518" s="307"/>
      <c r="K518" s="307"/>
    </row>
    <row r="519" spans="1:11" ht="18">
      <c r="A519" s="255">
        <v>33</v>
      </c>
      <c r="B519" s="11" t="s">
        <v>10</v>
      </c>
      <c r="C519" s="10">
        <v>351</v>
      </c>
      <c r="D519" s="18" t="s">
        <v>14</v>
      </c>
      <c r="E519" s="13">
        <f>SUM(E501+E503+E504+E505+E509)*0.27</f>
        <v>675000</v>
      </c>
      <c r="H519" s="322">
        <f>(H501+H515+H517)*0.27</f>
        <v>2561490</v>
      </c>
      <c r="I519" s="477">
        <v>781262</v>
      </c>
      <c r="J519" s="307"/>
      <c r="K519" s="307"/>
    </row>
    <row r="520" spans="1:11" ht="18">
      <c r="A520" s="255">
        <v>34</v>
      </c>
      <c r="B520" s="11" t="s">
        <v>10</v>
      </c>
      <c r="C520" s="10">
        <v>355</v>
      </c>
      <c r="D520" s="18" t="s">
        <v>982</v>
      </c>
      <c r="E520" s="13"/>
      <c r="H520" s="322">
        <v>50000</v>
      </c>
      <c r="I520" s="477">
        <v>33437</v>
      </c>
      <c r="J520" s="307"/>
      <c r="K520" s="307"/>
    </row>
    <row r="521" spans="1:12" s="1" customFormat="1" ht="18">
      <c r="A521" s="255">
        <v>35</v>
      </c>
      <c r="B521" s="11" t="s">
        <v>10</v>
      </c>
      <c r="C521" s="15">
        <v>35</v>
      </c>
      <c r="D521" s="19" t="s">
        <v>580</v>
      </c>
      <c r="E521" s="25">
        <f>SUM(E519:E519)</f>
        <v>675000</v>
      </c>
      <c r="G521"/>
      <c r="H521" s="327">
        <f>SUM(H519:H520)</f>
        <v>2611490</v>
      </c>
      <c r="I521" s="327">
        <f>SUM(I519:I520)</f>
        <v>814699</v>
      </c>
      <c r="J521" s="306"/>
      <c r="K521" s="306"/>
      <c r="L521" s="424"/>
    </row>
    <row r="522" spans="1:12" s="1" customFormat="1" ht="18">
      <c r="A522" s="255">
        <v>36</v>
      </c>
      <c r="B522" s="11" t="s">
        <v>10</v>
      </c>
      <c r="C522" s="15">
        <v>3</v>
      </c>
      <c r="D522" s="19" t="s">
        <v>16</v>
      </c>
      <c r="E522" s="25"/>
      <c r="G522"/>
      <c r="H522" s="327">
        <f>H515+H518+H521+H501+H504</f>
        <v>12332490</v>
      </c>
      <c r="I522" s="478">
        <f>I501+I515+I518+I521+I504</f>
        <v>10858525</v>
      </c>
      <c r="J522" s="306"/>
      <c r="K522" s="306"/>
      <c r="L522" s="424"/>
    </row>
    <row r="523" spans="1:12" s="1" customFormat="1" ht="18">
      <c r="A523" s="255">
        <v>37</v>
      </c>
      <c r="B523" s="11" t="s">
        <v>10</v>
      </c>
      <c r="C523" s="304">
        <v>512</v>
      </c>
      <c r="D523" s="308" t="s">
        <v>1195</v>
      </c>
      <c r="E523" s="578"/>
      <c r="F523" s="306"/>
      <c r="G523" s="307"/>
      <c r="H523" s="380">
        <v>200000</v>
      </c>
      <c r="I523" s="476">
        <v>200000</v>
      </c>
      <c r="J523" s="306"/>
      <c r="K523" s="306"/>
      <c r="L523" s="424"/>
    </row>
    <row r="524" spans="1:12" s="1" customFormat="1" ht="18">
      <c r="A524" s="255">
        <v>38</v>
      </c>
      <c r="B524" s="11" t="s">
        <v>10</v>
      </c>
      <c r="C524" s="404">
        <v>5</v>
      </c>
      <c r="D524" s="569" t="s">
        <v>1163</v>
      </c>
      <c r="E524" s="412"/>
      <c r="F524" s="406"/>
      <c r="G524" s="407"/>
      <c r="H524" s="451">
        <f>SUM(H523)</f>
        <v>200000</v>
      </c>
      <c r="I524" s="478">
        <f>SUM(I523)</f>
        <v>200000</v>
      </c>
      <c r="J524" s="306"/>
      <c r="K524" s="306"/>
      <c r="L524" s="424"/>
    </row>
    <row r="525" spans="1:12" s="1" customFormat="1" ht="18">
      <c r="A525" s="255">
        <v>39</v>
      </c>
      <c r="B525" s="11" t="s">
        <v>10</v>
      </c>
      <c r="C525" s="304">
        <v>623</v>
      </c>
      <c r="D525" s="308" t="s">
        <v>954</v>
      </c>
      <c r="E525" s="25"/>
      <c r="G525"/>
      <c r="H525" s="380"/>
      <c r="I525" s="477"/>
      <c r="J525" s="306"/>
      <c r="K525" s="306"/>
      <c r="L525" s="424"/>
    </row>
    <row r="526" spans="1:12" s="1" customFormat="1" ht="18">
      <c r="A526" s="255">
        <v>40</v>
      </c>
      <c r="B526" s="11" t="s">
        <v>10</v>
      </c>
      <c r="C526" s="304">
        <v>632</v>
      </c>
      <c r="D526" s="308" t="s">
        <v>951</v>
      </c>
      <c r="E526" s="25"/>
      <c r="G526"/>
      <c r="H526" s="380"/>
      <c r="I526" s="477"/>
      <c r="J526" s="306"/>
      <c r="K526" s="306"/>
      <c r="L526" s="424"/>
    </row>
    <row r="527" spans="1:12" s="1" customFormat="1" ht="18">
      <c r="A527" s="255">
        <v>41</v>
      </c>
      <c r="B527" s="11" t="s">
        <v>10</v>
      </c>
      <c r="C527" s="304">
        <v>643</v>
      </c>
      <c r="D527" s="308" t="s">
        <v>953</v>
      </c>
      <c r="E527" s="25"/>
      <c r="G527"/>
      <c r="H527" s="380"/>
      <c r="I527" s="477">
        <v>207395</v>
      </c>
      <c r="J527" s="306"/>
      <c r="K527" s="306"/>
      <c r="L527" s="424"/>
    </row>
    <row r="528" spans="1:12" s="1" customFormat="1" ht="18">
      <c r="A528" s="255">
        <v>42</v>
      </c>
      <c r="B528" s="11" t="s">
        <v>10</v>
      </c>
      <c r="C528" s="304">
        <v>673</v>
      </c>
      <c r="D528" s="308" t="s">
        <v>952</v>
      </c>
      <c r="E528" s="25"/>
      <c r="G528"/>
      <c r="H528" s="380"/>
      <c r="I528" s="477">
        <v>55997</v>
      </c>
      <c r="J528" s="306"/>
      <c r="K528" s="306"/>
      <c r="L528" s="424"/>
    </row>
    <row r="529" spans="1:12" s="1" customFormat="1" ht="18">
      <c r="A529" s="255">
        <v>43</v>
      </c>
      <c r="B529" s="11" t="s">
        <v>10</v>
      </c>
      <c r="C529" s="404">
        <v>6</v>
      </c>
      <c r="D529" s="448" t="s">
        <v>983</v>
      </c>
      <c r="E529" s="412"/>
      <c r="F529" s="406"/>
      <c r="G529" s="407"/>
      <c r="H529" s="451"/>
      <c r="I529" s="478">
        <f>SUM(I527:I528)</f>
        <v>263392</v>
      </c>
      <c r="J529" s="306"/>
      <c r="K529" s="306"/>
      <c r="L529" s="424"/>
    </row>
    <row r="530" spans="1:11" ht="18">
      <c r="A530" s="255">
        <v>44</v>
      </c>
      <c r="B530" s="11" t="s">
        <v>10</v>
      </c>
      <c r="C530" s="15"/>
      <c r="D530" s="19" t="s">
        <v>1026</v>
      </c>
      <c r="E530" s="20" t="e">
        <f>SUM(E499+#REF!+E519)</f>
        <v>#REF!</v>
      </c>
      <c r="H530" s="325">
        <f>H491+H492+H498+H522+H529+H524</f>
        <v>14356320</v>
      </c>
      <c r="I530" s="325">
        <f>I494+I498+I522+I524+I529</f>
        <v>12814841</v>
      </c>
      <c r="J530" s="307"/>
      <c r="K530" s="307"/>
    </row>
    <row r="531" spans="1:11" ht="12.75" customHeight="1">
      <c r="A531" s="726">
        <v>45</v>
      </c>
      <c r="B531" s="757" t="s">
        <v>581</v>
      </c>
      <c r="C531" s="758"/>
      <c r="D531" s="759"/>
      <c r="E531" s="741" t="e">
        <f>SUM(#REF!)</f>
        <v>#REF!</v>
      </c>
      <c r="H531" s="754">
        <f>H530</f>
        <v>14356320</v>
      </c>
      <c r="I531" s="754">
        <f>I530</f>
        <v>12814841</v>
      </c>
      <c r="J531" s="307"/>
      <c r="K531" s="307"/>
    </row>
    <row r="532" spans="1:11" ht="12.75" customHeight="1">
      <c r="A532" s="727"/>
      <c r="B532" s="760"/>
      <c r="C532" s="761"/>
      <c r="D532" s="762"/>
      <c r="E532" s="741"/>
      <c r="H532" s="754"/>
      <c r="I532" s="754"/>
      <c r="J532" s="307"/>
      <c r="K532" s="307"/>
    </row>
    <row r="533" spans="10:11" ht="18">
      <c r="J533" s="307"/>
      <c r="K533" s="307"/>
    </row>
    <row r="534" spans="4:11" ht="18">
      <c r="D534" s="3" t="s">
        <v>75</v>
      </c>
      <c r="E534" s="4"/>
      <c r="H534" s="319"/>
      <c r="J534" s="307"/>
      <c r="K534" s="307"/>
    </row>
    <row r="535" spans="4:11" ht="18">
      <c r="D535" s="3" t="s">
        <v>795</v>
      </c>
      <c r="E535" s="4"/>
      <c r="H535" s="319"/>
      <c r="J535" s="307"/>
      <c r="K535" s="307"/>
    </row>
    <row r="536" spans="4:8" ht="18">
      <c r="D536" s="3"/>
      <c r="E536" s="6"/>
      <c r="F536" s="1">
        <v>38115</v>
      </c>
      <c r="H536" s="320"/>
    </row>
    <row r="537" spans="1:9" ht="15.75">
      <c r="A537" s="726" t="s">
        <v>278</v>
      </c>
      <c r="B537" s="728" t="s">
        <v>2</v>
      </c>
      <c r="C537" s="728"/>
      <c r="D537" s="8" t="s">
        <v>3</v>
      </c>
      <c r="E537" s="9" t="s">
        <v>4</v>
      </c>
      <c r="F537" s="1">
        <v>511112</v>
      </c>
      <c r="H537" s="469" t="s">
        <v>4</v>
      </c>
      <c r="I537" s="494" t="s">
        <v>5</v>
      </c>
    </row>
    <row r="538" spans="1:9" ht="18">
      <c r="A538" s="727"/>
      <c r="B538" s="728" t="s">
        <v>7</v>
      </c>
      <c r="C538" s="728"/>
      <c r="D538" s="8" t="s">
        <v>8</v>
      </c>
      <c r="E538" s="9" t="s">
        <v>9</v>
      </c>
      <c r="H538" s="321" t="s">
        <v>1265</v>
      </c>
      <c r="I538" s="495" t="s">
        <v>1144</v>
      </c>
    </row>
    <row r="539" spans="1:9" ht="18">
      <c r="A539" s="255">
        <v>1</v>
      </c>
      <c r="B539" s="11" t="s">
        <v>10</v>
      </c>
      <c r="C539" s="10">
        <v>512</v>
      </c>
      <c r="D539" s="39" t="s">
        <v>1282</v>
      </c>
      <c r="E539" s="9"/>
      <c r="H539" s="343"/>
      <c r="I539" s="477"/>
    </row>
    <row r="540" spans="1:9" ht="18">
      <c r="A540" s="268">
        <v>2</v>
      </c>
      <c r="B540" s="11" t="s">
        <v>10</v>
      </c>
      <c r="C540" s="10">
        <v>512</v>
      </c>
      <c r="D540" s="33" t="s">
        <v>851</v>
      </c>
      <c r="E540" s="13">
        <v>400000</v>
      </c>
      <c r="F540" s="1">
        <v>38115</v>
      </c>
      <c r="H540" s="322"/>
      <c r="I540" s="477"/>
    </row>
    <row r="541" spans="1:9" ht="18">
      <c r="A541" s="255">
        <v>3</v>
      </c>
      <c r="B541" s="11" t="s">
        <v>10</v>
      </c>
      <c r="C541" s="10">
        <v>512</v>
      </c>
      <c r="D541" s="677" t="s">
        <v>904</v>
      </c>
      <c r="E541" s="13"/>
      <c r="H541" s="322"/>
      <c r="I541" s="477"/>
    </row>
    <row r="542" spans="1:9" ht="18">
      <c r="A542" s="268">
        <v>4</v>
      </c>
      <c r="B542" s="11" t="s">
        <v>10</v>
      </c>
      <c r="C542" s="10">
        <v>512</v>
      </c>
      <c r="D542" s="677" t="s">
        <v>906</v>
      </c>
      <c r="E542" s="13"/>
      <c r="H542" s="322"/>
      <c r="I542" s="477"/>
    </row>
    <row r="543" spans="1:9" ht="18">
      <c r="A543" s="255">
        <v>5</v>
      </c>
      <c r="B543" s="11" t="s">
        <v>10</v>
      </c>
      <c r="C543" s="10">
        <v>512</v>
      </c>
      <c r="D543" s="677" t="s">
        <v>852</v>
      </c>
      <c r="E543" s="13"/>
      <c r="H543" s="322"/>
      <c r="I543" s="477"/>
    </row>
    <row r="544" spans="1:9" ht="18">
      <c r="A544" s="268">
        <v>6</v>
      </c>
      <c r="B544" s="11" t="s">
        <v>10</v>
      </c>
      <c r="C544" s="10">
        <v>512</v>
      </c>
      <c r="D544" s="677" t="s">
        <v>853</v>
      </c>
      <c r="E544" s="13"/>
      <c r="H544" s="322"/>
      <c r="I544" s="477"/>
    </row>
    <row r="545" spans="1:9" ht="18">
      <c r="A545" s="255">
        <v>7</v>
      </c>
      <c r="B545" s="11" t="s">
        <v>10</v>
      </c>
      <c r="C545" s="10">
        <v>512</v>
      </c>
      <c r="D545" s="677" t="s">
        <v>907</v>
      </c>
      <c r="E545" s="13"/>
      <c r="H545" s="322"/>
      <c r="I545" s="477"/>
    </row>
    <row r="546" spans="1:9" ht="18">
      <c r="A546" s="268">
        <v>8</v>
      </c>
      <c r="B546" s="11" t="s">
        <v>10</v>
      </c>
      <c r="C546" s="10">
        <v>512</v>
      </c>
      <c r="D546" s="677" t="s">
        <v>908</v>
      </c>
      <c r="E546" s="13"/>
      <c r="H546" s="322"/>
      <c r="I546" s="477"/>
    </row>
    <row r="547" spans="1:9" ht="18">
      <c r="A547" s="255">
        <v>9</v>
      </c>
      <c r="B547" s="11" t="s">
        <v>10</v>
      </c>
      <c r="C547" s="10">
        <v>512</v>
      </c>
      <c r="D547" s="33" t="s">
        <v>905</v>
      </c>
      <c r="E547" s="13">
        <v>350000</v>
      </c>
      <c r="F547" s="1">
        <v>38115</v>
      </c>
      <c r="H547" s="322"/>
      <c r="I547" s="477"/>
    </row>
    <row r="548" spans="1:9" ht="18">
      <c r="A548" s="268">
        <v>10</v>
      </c>
      <c r="B548" s="11" t="s">
        <v>10</v>
      </c>
      <c r="C548" s="10">
        <v>512</v>
      </c>
      <c r="D548" s="33" t="s">
        <v>911</v>
      </c>
      <c r="E548" s="66"/>
      <c r="H548" s="344"/>
      <c r="I548" s="477"/>
    </row>
    <row r="549" spans="1:9" ht="18">
      <c r="A549" s="255">
        <v>11</v>
      </c>
      <c r="B549" s="11" t="s">
        <v>10</v>
      </c>
      <c r="C549" s="10">
        <v>512</v>
      </c>
      <c r="D549" s="33" t="s">
        <v>850</v>
      </c>
      <c r="E549" s="66"/>
      <c r="H549" s="344"/>
      <c r="I549" s="477"/>
    </row>
    <row r="550" spans="1:9" ht="18">
      <c r="A550" s="268">
        <v>12</v>
      </c>
      <c r="B550" s="11" t="s">
        <v>10</v>
      </c>
      <c r="C550" s="10">
        <v>512</v>
      </c>
      <c r="D550" s="33" t="s">
        <v>1027</v>
      </c>
      <c r="E550" s="66"/>
      <c r="H550" s="344"/>
      <c r="I550" s="477"/>
    </row>
    <row r="551" spans="1:9" ht="18">
      <c r="A551" s="255">
        <v>13</v>
      </c>
      <c r="B551" s="11" t="s">
        <v>10</v>
      </c>
      <c r="C551" s="10">
        <v>512</v>
      </c>
      <c r="D551" s="33" t="s">
        <v>919</v>
      </c>
      <c r="E551" s="66"/>
      <c r="H551" s="344"/>
      <c r="I551" s="477">
        <v>8393066</v>
      </c>
    </row>
    <row r="552" spans="1:9" ht="18">
      <c r="A552" s="268">
        <v>14</v>
      </c>
      <c r="B552" s="11" t="s">
        <v>10</v>
      </c>
      <c r="C552" s="10">
        <v>512</v>
      </c>
      <c r="D552" s="33" t="s">
        <v>1028</v>
      </c>
      <c r="E552" s="66"/>
      <c r="H552" s="344"/>
      <c r="I552" s="477"/>
    </row>
    <row r="553" spans="1:9" ht="15" customHeight="1">
      <c r="A553" s="255">
        <v>15</v>
      </c>
      <c r="B553" s="11" t="s">
        <v>10</v>
      </c>
      <c r="C553" s="15">
        <v>5</v>
      </c>
      <c r="D553" s="42" t="s">
        <v>582</v>
      </c>
      <c r="E553" s="56">
        <f>SUM(E540:E547)</f>
        <v>750000</v>
      </c>
      <c r="H553" s="340"/>
      <c r="I553" s="585">
        <f>I551</f>
        <v>8393066</v>
      </c>
    </row>
    <row r="554" spans="1:9" ht="15" customHeight="1">
      <c r="A554" s="726">
        <v>16</v>
      </c>
      <c r="B554" s="285" t="s">
        <v>573</v>
      </c>
      <c r="C554" s="280"/>
      <c r="D554" s="281"/>
      <c r="E554" s="741">
        <f>SUM(E540:E547)</f>
        <v>750000</v>
      </c>
      <c r="H554" s="754">
        <f>SUM(H540:H553)</f>
        <v>0</v>
      </c>
      <c r="I554" s="790">
        <f>I553</f>
        <v>8393066</v>
      </c>
    </row>
    <row r="555" spans="1:9" ht="15" customHeight="1">
      <c r="A555" s="727"/>
      <c r="B555" s="282"/>
      <c r="C555" s="283"/>
      <c r="D555" s="284"/>
      <c r="E555" s="741"/>
      <c r="H555" s="754"/>
      <c r="I555" s="791"/>
    </row>
    <row r="556" ht="15" customHeight="1"/>
    <row r="557" ht="15" customHeight="1"/>
    <row r="558" ht="15" customHeight="1">
      <c r="D558" s="3" t="s">
        <v>1204</v>
      </c>
    </row>
    <row r="559" ht="15" customHeight="1">
      <c r="D559" s="3" t="s">
        <v>1205</v>
      </c>
    </row>
    <row r="560" spans="1:9" ht="15" customHeight="1">
      <c r="A560" s="726" t="s">
        <v>278</v>
      </c>
      <c r="B560" s="728" t="s">
        <v>2</v>
      </c>
      <c r="C560" s="728"/>
      <c r="D560" s="8" t="s">
        <v>3</v>
      </c>
      <c r="E560" s="9" t="s">
        <v>4</v>
      </c>
      <c r="F560" s="1">
        <v>511112</v>
      </c>
      <c r="H560" s="469" t="s">
        <v>4</v>
      </c>
      <c r="I560" s="494" t="s">
        <v>5</v>
      </c>
    </row>
    <row r="561" spans="1:9" ht="18">
      <c r="A561" s="727"/>
      <c r="B561" s="728" t="s">
        <v>7</v>
      </c>
      <c r="C561" s="763"/>
      <c r="D561" s="314" t="s">
        <v>8</v>
      </c>
      <c r="E561" s="313" t="s">
        <v>9</v>
      </c>
      <c r="H561" s="321" t="s">
        <v>1265</v>
      </c>
      <c r="I561" s="495" t="s">
        <v>1144</v>
      </c>
    </row>
    <row r="562" spans="1:9" ht="15" customHeight="1">
      <c r="A562" s="268">
        <v>1</v>
      </c>
      <c r="B562" s="11" t="s">
        <v>10</v>
      </c>
      <c r="C562" s="10">
        <v>336</v>
      </c>
      <c r="D562" s="33" t="s">
        <v>1206</v>
      </c>
      <c r="E562" s="13">
        <v>250000</v>
      </c>
      <c r="H562" s="331"/>
      <c r="I562" s="477">
        <v>147500</v>
      </c>
    </row>
    <row r="563" spans="1:9" ht="15" customHeight="1">
      <c r="A563" s="268">
        <v>2</v>
      </c>
      <c r="B563" s="11" t="s">
        <v>10</v>
      </c>
      <c r="C563" s="10">
        <v>351</v>
      </c>
      <c r="D563" s="18" t="s">
        <v>14</v>
      </c>
      <c r="E563" s="66"/>
      <c r="H563" s="622"/>
      <c r="I563" s="477">
        <v>39825</v>
      </c>
    </row>
    <row r="564" spans="1:9" ht="15" customHeight="1">
      <c r="A564" s="268">
        <v>3</v>
      </c>
      <c r="B564" s="11" t="s">
        <v>10</v>
      </c>
      <c r="C564" s="404">
        <v>3</v>
      </c>
      <c r="D564" s="411" t="s">
        <v>16</v>
      </c>
      <c r="E564" s="623"/>
      <c r="F564" s="406"/>
      <c r="G564" s="407"/>
      <c r="H564" s="624"/>
      <c r="I564" s="496">
        <f>SUM(I562:I563)</f>
        <v>187325</v>
      </c>
    </row>
    <row r="565" spans="1:9" ht="15" customHeight="1">
      <c r="A565" s="268">
        <v>4</v>
      </c>
      <c r="B565" s="11" t="s">
        <v>10</v>
      </c>
      <c r="C565" s="625">
        <v>62</v>
      </c>
      <c r="D565" s="626" t="s">
        <v>1283</v>
      </c>
      <c r="E565" s="627"/>
      <c r="F565" s="29"/>
      <c r="G565" s="628"/>
      <c r="H565" s="346">
        <v>393700</v>
      </c>
      <c r="I565" s="477"/>
    </row>
    <row r="566" spans="1:9" ht="15" customHeight="1">
      <c r="A566" s="268">
        <v>5</v>
      </c>
      <c r="B566" s="11" t="s">
        <v>10</v>
      </c>
      <c r="C566" s="625">
        <v>67</v>
      </c>
      <c r="D566" s="626" t="s">
        <v>817</v>
      </c>
      <c r="E566" s="627"/>
      <c r="F566" s="29"/>
      <c r="G566" s="628"/>
      <c r="H566" s="346">
        <v>106300</v>
      </c>
      <c r="I566" s="477"/>
    </row>
    <row r="567" spans="1:9" ht="15" customHeight="1">
      <c r="A567" s="268">
        <v>6</v>
      </c>
      <c r="B567" s="11" t="s">
        <v>10</v>
      </c>
      <c r="C567" s="315">
        <v>6</v>
      </c>
      <c r="D567" s="316" t="s">
        <v>854</v>
      </c>
      <c r="E567" s="317">
        <f>SUM(E555:E562)</f>
        <v>250000</v>
      </c>
      <c r="H567" s="347">
        <f>SUM(H565:H566)</f>
        <v>500000</v>
      </c>
      <c r="I567" s="496"/>
    </row>
    <row r="568" spans="1:9" ht="15" customHeight="1">
      <c r="A568" s="726">
        <v>7</v>
      </c>
      <c r="B568" s="285" t="s">
        <v>573</v>
      </c>
      <c r="C568" s="280"/>
      <c r="D568" s="281"/>
      <c r="E568" s="741">
        <f>SUM(E555:E562)</f>
        <v>250000</v>
      </c>
      <c r="H568" s="754">
        <f>H564+H567</f>
        <v>500000</v>
      </c>
      <c r="I568" s="754">
        <f>I564+I567</f>
        <v>187325</v>
      </c>
    </row>
    <row r="569" spans="1:9" ht="15" customHeight="1">
      <c r="A569" s="727"/>
      <c r="B569" s="282"/>
      <c r="C569" s="283"/>
      <c r="D569" s="284"/>
      <c r="E569" s="741"/>
      <c r="H569" s="754"/>
      <c r="I569" s="754"/>
    </row>
    <row r="570" ht="15" customHeight="1"/>
    <row r="571" ht="15" customHeight="1"/>
    <row r="572" ht="15" customHeight="1"/>
    <row r="573" spans="4:8" ht="15" customHeight="1">
      <c r="D573" s="3" t="s">
        <v>76</v>
      </c>
      <c r="E573" s="4"/>
      <c r="H573" s="319"/>
    </row>
    <row r="574" spans="4:8" ht="15" customHeight="1">
      <c r="D574" s="3" t="s">
        <v>77</v>
      </c>
      <c r="E574" s="4"/>
      <c r="H574" s="319"/>
    </row>
    <row r="575" spans="4:8" ht="15" customHeight="1">
      <c r="D575" s="3"/>
      <c r="E575" s="6"/>
      <c r="F575" s="1">
        <v>583119</v>
      </c>
      <c r="H575" s="320"/>
    </row>
    <row r="576" spans="1:9" ht="15" customHeight="1">
      <c r="A576" s="726" t="s">
        <v>278</v>
      </c>
      <c r="B576" s="728" t="s">
        <v>2</v>
      </c>
      <c r="C576" s="728"/>
      <c r="D576" s="8" t="s">
        <v>3</v>
      </c>
      <c r="E576" s="9" t="s">
        <v>4</v>
      </c>
      <c r="F576" s="1">
        <v>511112</v>
      </c>
      <c r="H576" s="469" t="s">
        <v>4</v>
      </c>
      <c r="I576" s="494" t="s">
        <v>5</v>
      </c>
    </row>
    <row r="577" spans="1:9" ht="15" customHeight="1">
      <c r="A577" s="727"/>
      <c r="B577" s="728" t="s">
        <v>7</v>
      </c>
      <c r="C577" s="728"/>
      <c r="D577" s="8" t="s">
        <v>8</v>
      </c>
      <c r="E577" s="9" t="s">
        <v>9</v>
      </c>
      <c r="H577" s="321" t="s">
        <v>1265</v>
      </c>
      <c r="I577" s="495" t="s">
        <v>1144</v>
      </c>
    </row>
    <row r="578" spans="1:9" ht="18">
      <c r="A578" s="268">
        <v>1</v>
      </c>
      <c r="B578" s="11" t="s">
        <v>10</v>
      </c>
      <c r="C578" s="10"/>
      <c r="D578" s="33"/>
      <c r="E578" s="13"/>
      <c r="H578" s="331"/>
      <c r="I578" s="477"/>
    </row>
    <row r="579" spans="1:9" ht="18">
      <c r="A579" s="268"/>
      <c r="B579" s="11" t="s">
        <v>10</v>
      </c>
      <c r="C579" s="10"/>
      <c r="D579" s="18"/>
      <c r="E579" s="66"/>
      <c r="H579" s="622"/>
      <c r="I579" s="477"/>
    </row>
    <row r="580" spans="1:9" ht="18">
      <c r="A580" s="268"/>
      <c r="B580" s="294" t="s">
        <v>10</v>
      </c>
      <c r="C580" s="404">
        <v>3</v>
      </c>
      <c r="D580" s="411" t="s">
        <v>16</v>
      </c>
      <c r="E580" s="623"/>
      <c r="F580" s="406"/>
      <c r="G580" s="407"/>
      <c r="H580" s="624"/>
      <c r="I580" s="496">
        <f>SUM(I578:I579)</f>
        <v>0</v>
      </c>
    </row>
    <row r="581" spans="1:9" ht="18">
      <c r="A581" s="268"/>
      <c r="B581" s="11" t="s">
        <v>10</v>
      </c>
      <c r="C581" s="10"/>
      <c r="D581" s="33"/>
      <c r="E581" s="66"/>
      <c r="H581" s="622"/>
      <c r="I581" s="477"/>
    </row>
    <row r="582" spans="1:9" ht="18">
      <c r="A582" s="268"/>
      <c r="B582" s="11" t="s">
        <v>10</v>
      </c>
      <c r="C582" s="10"/>
      <c r="D582" s="33"/>
      <c r="E582" s="66"/>
      <c r="H582" s="622"/>
      <c r="I582" s="477"/>
    </row>
    <row r="583" spans="1:9" ht="18">
      <c r="A583" s="268">
        <v>2</v>
      </c>
      <c r="B583" s="11" t="s">
        <v>10</v>
      </c>
      <c r="C583" s="15">
        <v>351</v>
      </c>
      <c r="D583" s="42" t="s">
        <v>583</v>
      </c>
      <c r="E583" s="56">
        <f>SUM(E578:E578)</f>
        <v>0</v>
      </c>
      <c r="H583" s="340">
        <f>SUM(H578:H578)</f>
        <v>0</v>
      </c>
      <c r="I583" s="496"/>
    </row>
    <row r="584" spans="1:9" ht="15" customHeight="1">
      <c r="A584" s="726">
        <v>3</v>
      </c>
      <c r="B584" s="285" t="s">
        <v>557</v>
      </c>
      <c r="C584" s="280"/>
      <c r="D584" s="281"/>
      <c r="E584" s="755">
        <f>SUM(E578:E578)</f>
        <v>0</v>
      </c>
      <c r="H584" s="749">
        <f>SUM(H578:H578)</f>
        <v>0</v>
      </c>
      <c r="I584" s="798"/>
    </row>
    <row r="585" spans="1:9" ht="15" customHeight="1">
      <c r="A585" s="727"/>
      <c r="B585" s="282"/>
      <c r="C585" s="283"/>
      <c r="D585" s="284"/>
      <c r="E585" s="756"/>
      <c r="H585" s="750"/>
      <c r="I585" s="798"/>
    </row>
    <row r="586" spans="3:8" ht="15" customHeight="1">
      <c r="C586" s="35"/>
      <c r="D586" s="30"/>
      <c r="E586" s="36"/>
      <c r="F586" s="37"/>
      <c r="G586" s="38"/>
      <c r="H586" s="332"/>
    </row>
    <row r="587" ht="15" customHeight="1"/>
    <row r="588" spans="4:8" ht="15" customHeight="1">
      <c r="D588" s="3" t="s">
        <v>814</v>
      </c>
      <c r="E588" s="7"/>
      <c r="H588" s="320"/>
    </row>
    <row r="589" spans="4:8" ht="15" customHeight="1">
      <c r="D589" s="3" t="s">
        <v>987</v>
      </c>
      <c r="E589" s="4"/>
      <c r="F589" s="1" t="s">
        <v>41</v>
      </c>
      <c r="H589" s="319"/>
    </row>
    <row r="590" spans="4:8" ht="15" customHeight="1">
      <c r="D590" s="46"/>
      <c r="E590" s="6"/>
      <c r="G590" s="1"/>
      <c r="H590" s="320"/>
    </row>
    <row r="591" spans="1:9" ht="15" customHeight="1">
      <c r="A591" s="726" t="s">
        <v>278</v>
      </c>
      <c r="B591" s="728" t="s">
        <v>2</v>
      </c>
      <c r="C591" s="728"/>
      <c r="D591" s="8" t="s">
        <v>3</v>
      </c>
      <c r="E591" s="9" t="s">
        <v>4</v>
      </c>
      <c r="F591" s="1">
        <v>511112</v>
      </c>
      <c r="H591" s="469" t="s">
        <v>4</v>
      </c>
      <c r="I591" s="475" t="s">
        <v>5</v>
      </c>
    </row>
    <row r="592" spans="1:9" ht="18">
      <c r="A592" s="727"/>
      <c r="B592" s="728" t="s">
        <v>7</v>
      </c>
      <c r="C592" s="728"/>
      <c r="D592" s="8" t="s">
        <v>8</v>
      </c>
      <c r="E592" s="9" t="s">
        <v>9</v>
      </c>
      <c r="H592" s="321" t="s">
        <v>1265</v>
      </c>
      <c r="I592" s="495" t="s">
        <v>1144</v>
      </c>
    </row>
    <row r="593" spans="1:9" ht="15" customHeight="1">
      <c r="A593" s="255">
        <v>1</v>
      </c>
      <c r="B593" s="11" t="s">
        <v>10</v>
      </c>
      <c r="C593" s="10">
        <v>1101</v>
      </c>
      <c r="D593" s="39" t="s">
        <v>1089</v>
      </c>
      <c r="E593" s="9"/>
      <c r="H593" s="343">
        <v>6839700</v>
      </c>
      <c r="I593" s="477">
        <v>5721018</v>
      </c>
    </row>
    <row r="594" spans="1:9" ht="15" customHeight="1">
      <c r="A594" s="255">
        <v>2</v>
      </c>
      <c r="B594" s="11" t="s">
        <v>10</v>
      </c>
      <c r="C594" s="10">
        <v>1103</v>
      </c>
      <c r="D594" s="39" t="s">
        <v>855</v>
      </c>
      <c r="E594" s="67"/>
      <c r="H594" s="339">
        <v>300000</v>
      </c>
      <c r="I594" s="477">
        <v>300000</v>
      </c>
    </row>
    <row r="595" spans="1:12" s="1" customFormat="1" ht="15" customHeight="1">
      <c r="A595" s="255">
        <v>3</v>
      </c>
      <c r="B595" s="11" t="s">
        <v>10</v>
      </c>
      <c r="C595" s="10">
        <v>1107</v>
      </c>
      <c r="D595" s="670" t="s">
        <v>1079</v>
      </c>
      <c r="E595" s="67">
        <v>60000</v>
      </c>
      <c r="G595"/>
      <c r="H595" s="339">
        <v>300000</v>
      </c>
      <c r="I595" s="477">
        <v>291652</v>
      </c>
      <c r="L595" s="424"/>
    </row>
    <row r="596" spans="1:12" s="1" customFormat="1" ht="15" customHeight="1">
      <c r="A596" s="255">
        <v>4</v>
      </c>
      <c r="B596" s="11" t="s">
        <v>10</v>
      </c>
      <c r="C596" s="10">
        <v>1109</v>
      </c>
      <c r="D596" s="678" t="s">
        <v>1164</v>
      </c>
      <c r="E596" s="67">
        <v>12000</v>
      </c>
      <c r="G596"/>
      <c r="H596" s="339">
        <v>57600</v>
      </c>
      <c r="I596" s="477">
        <v>55157</v>
      </c>
      <c r="L596" s="424"/>
    </row>
    <row r="597" spans="1:12" s="1" customFormat="1" ht="15" customHeight="1">
      <c r="A597" s="255">
        <v>5</v>
      </c>
      <c r="B597" s="11" t="s">
        <v>10</v>
      </c>
      <c r="C597" s="10">
        <v>1110</v>
      </c>
      <c r="D597" s="670" t="s">
        <v>79</v>
      </c>
      <c r="E597" s="67"/>
      <c r="G597"/>
      <c r="H597" s="339">
        <v>36000</v>
      </c>
      <c r="I597" s="477">
        <v>33000</v>
      </c>
      <c r="L597" s="424"/>
    </row>
    <row r="598" spans="1:12" s="1" customFormat="1" ht="15" customHeight="1">
      <c r="A598" s="255">
        <v>6</v>
      </c>
      <c r="B598" s="11" t="s">
        <v>10</v>
      </c>
      <c r="C598" s="10">
        <v>1113</v>
      </c>
      <c r="D598" s="670" t="s">
        <v>955</v>
      </c>
      <c r="E598" s="67"/>
      <c r="G598"/>
      <c r="H598" s="339"/>
      <c r="I598" s="477">
        <v>123573</v>
      </c>
      <c r="L598" s="424"/>
    </row>
    <row r="599" spans="1:12" s="1" customFormat="1" ht="15" customHeight="1">
      <c r="A599" s="255">
        <v>7</v>
      </c>
      <c r="B599" s="11" t="s">
        <v>10</v>
      </c>
      <c r="C599" s="15">
        <v>11</v>
      </c>
      <c r="D599" s="671" t="s">
        <v>584</v>
      </c>
      <c r="E599" s="68">
        <f>SUM(E594:E596)</f>
        <v>72000</v>
      </c>
      <c r="G599"/>
      <c r="H599" s="478">
        <f>SUM(H593:H598)</f>
        <v>7533300</v>
      </c>
      <c r="I599" s="478">
        <f>SUM(I593:I598)</f>
        <v>6524400</v>
      </c>
      <c r="L599" s="424"/>
    </row>
    <row r="600" spans="1:12" s="1" customFormat="1" ht="15" customHeight="1">
      <c r="A600" s="255">
        <v>8</v>
      </c>
      <c r="B600" s="11" t="s">
        <v>10</v>
      </c>
      <c r="C600" s="10">
        <v>122</v>
      </c>
      <c r="D600" s="679" t="s">
        <v>80</v>
      </c>
      <c r="E600" s="67">
        <v>213750</v>
      </c>
      <c r="G600"/>
      <c r="H600" s="339">
        <v>480000</v>
      </c>
      <c r="I600" s="477">
        <v>480000</v>
      </c>
      <c r="L600" s="424"/>
    </row>
    <row r="601" spans="1:12" s="1" customFormat="1" ht="15" customHeight="1">
      <c r="A601" s="255">
        <v>9</v>
      </c>
      <c r="B601" s="11" t="s">
        <v>10</v>
      </c>
      <c r="C601" s="15">
        <v>12</v>
      </c>
      <c r="D601" s="671" t="s">
        <v>585</v>
      </c>
      <c r="E601" s="68">
        <f>SUM(E600)</f>
        <v>213750</v>
      </c>
      <c r="G601"/>
      <c r="H601" s="338">
        <f>SUM(H600)</f>
        <v>480000</v>
      </c>
      <c r="I601" s="338">
        <f>SUM(I600)</f>
        <v>480000</v>
      </c>
      <c r="L601" s="424"/>
    </row>
    <row r="602" spans="1:15" s="1" customFormat="1" ht="15" customHeight="1">
      <c r="A602" s="255">
        <v>10</v>
      </c>
      <c r="B602" s="11" t="s">
        <v>984</v>
      </c>
      <c r="C602" s="404">
        <v>1</v>
      </c>
      <c r="D602" s="680" t="s">
        <v>985</v>
      </c>
      <c r="E602" s="405"/>
      <c r="F602" s="406"/>
      <c r="G602" s="407"/>
      <c r="H602" s="408">
        <f>H599+H601</f>
        <v>8013300</v>
      </c>
      <c r="I602" s="575">
        <f>I599+I601</f>
        <v>7004400</v>
      </c>
      <c r="J602"/>
      <c r="K602"/>
      <c r="L602"/>
      <c r="M602" s="1" t="s">
        <v>986</v>
      </c>
      <c r="O602" s="424"/>
    </row>
    <row r="603" spans="1:12" s="1" customFormat="1" ht="15" customHeight="1">
      <c r="A603" s="255">
        <v>11</v>
      </c>
      <c r="B603" s="11" t="s">
        <v>10</v>
      </c>
      <c r="C603" s="10">
        <v>2</v>
      </c>
      <c r="D603" s="670" t="s">
        <v>586</v>
      </c>
      <c r="E603" s="67" t="e">
        <f>SUM(#REF!+E600)*0.27</f>
        <v>#REF!</v>
      </c>
      <c r="G603"/>
      <c r="H603" s="339">
        <f>(0.9*H600+H593+H594)*0.175</f>
        <v>1325047.5</v>
      </c>
      <c r="I603" s="477">
        <v>1278630</v>
      </c>
      <c r="L603" s="424"/>
    </row>
    <row r="604" spans="1:12" s="1" customFormat="1" ht="15" customHeight="1">
      <c r="A604" s="255">
        <v>12</v>
      </c>
      <c r="B604" s="11" t="s">
        <v>10</v>
      </c>
      <c r="C604" s="10">
        <v>2</v>
      </c>
      <c r="D604" s="670" t="s">
        <v>1080</v>
      </c>
      <c r="E604" s="67">
        <f>SUM(E595*1.19*0.14)</f>
        <v>9996.000000000002</v>
      </c>
      <c r="G604"/>
      <c r="H604" s="339">
        <v>52500</v>
      </c>
      <c r="I604" s="477"/>
      <c r="L604" s="424"/>
    </row>
    <row r="605" spans="1:12" s="1" customFormat="1" ht="15" customHeight="1">
      <c r="A605" s="255">
        <v>13</v>
      </c>
      <c r="B605" s="11" t="s">
        <v>10</v>
      </c>
      <c r="C605" s="10">
        <v>2</v>
      </c>
      <c r="D605" s="670" t="s">
        <v>1081</v>
      </c>
      <c r="E605" s="67">
        <f>SUM(E595*1.19*0.16)</f>
        <v>11424</v>
      </c>
      <c r="G605"/>
      <c r="H605" s="339">
        <f>H595*0.15</f>
        <v>45000</v>
      </c>
      <c r="I605" s="477">
        <v>43748</v>
      </c>
      <c r="L605" s="424"/>
    </row>
    <row r="606" spans="1:12" s="1" customFormat="1" ht="15" customHeight="1">
      <c r="A606" s="255">
        <v>14</v>
      </c>
      <c r="B606" s="11" t="s">
        <v>10</v>
      </c>
      <c r="C606" s="10">
        <v>2</v>
      </c>
      <c r="D606" s="670" t="s">
        <v>1029</v>
      </c>
      <c r="E606" s="67"/>
      <c r="G606"/>
      <c r="H606" s="339"/>
      <c r="I606" s="477">
        <v>4560</v>
      </c>
      <c r="L606" s="424"/>
    </row>
    <row r="607" spans="1:12" s="1" customFormat="1" ht="15" customHeight="1">
      <c r="A607" s="255">
        <v>15</v>
      </c>
      <c r="B607" s="11" t="s">
        <v>10</v>
      </c>
      <c r="C607" s="15">
        <v>2</v>
      </c>
      <c r="D607" s="671" t="s">
        <v>587</v>
      </c>
      <c r="E607" s="68" t="e">
        <f>SUM(E603:E605)</f>
        <v>#REF!</v>
      </c>
      <c r="F607" s="37"/>
      <c r="G607"/>
      <c r="H607" s="338">
        <f>SUM(H603:H606)</f>
        <v>1422547.5</v>
      </c>
      <c r="I607" s="338">
        <f>SUM(I603:I606)</f>
        <v>1326938</v>
      </c>
      <c r="L607" s="424"/>
    </row>
    <row r="608" spans="1:12" s="1" customFormat="1" ht="15" customHeight="1">
      <c r="A608" s="255">
        <v>16</v>
      </c>
      <c r="B608" s="11" t="s">
        <v>10</v>
      </c>
      <c r="C608" s="10">
        <v>311</v>
      </c>
      <c r="D608" s="670" t="s">
        <v>1196</v>
      </c>
      <c r="E608" s="67">
        <v>30000</v>
      </c>
      <c r="G608"/>
      <c r="H608" s="339">
        <v>15000</v>
      </c>
      <c r="I608" s="477"/>
      <c r="L608" s="424"/>
    </row>
    <row r="609" spans="1:12" s="1" customFormat="1" ht="15" customHeight="1">
      <c r="A609" s="255">
        <v>17</v>
      </c>
      <c r="B609" s="11" t="s">
        <v>10</v>
      </c>
      <c r="C609" s="10">
        <v>312</v>
      </c>
      <c r="D609" s="672" t="s">
        <v>1284</v>
      </c>
      <c r="E609" s="69">
        <v>3000</v>
      </c>
      <c r="G609"/>
      <c r="H609" s="339">
        <v>5000</v>
      </c>
      <c r="I609" s="735">
        <v>464121</v>
      </c>
      <c r="L609" s="424"/>
    </row>
    <row r="610" spans="1:12" s="1" customFormat="1" ht="15" customHeight="1">
      <c r="A610" s="255">
        <v>18</v>
      </c>
      <c r="B610" s="11" t="s">
        <v>10</v>
      </c>
      <c r="C610" s="10">
        <v>312</v>
      </c>
      <c r="D610" s="672" t="s">
        <v>81</v>
      </c>
      <c r="E610" s="69">
        <v>20000</v>
      </c>
      <c r="G610"/>
      <c r="H610" s="339">
        <v>94488</v>
      </c>
      <c r="I610" s="742"/>
      <c r="L610" s="424"/>
    </row>
    <row r="611" spans="1:12" s="1" customFormat="1" ht="15" customHeight="1">
      <c r="A611" s="255">
        <v>19</v>
      </c>
      <c r="B611" s="11" t="s">
        <v>10</v>
      </c>
      <c r="C611" s="10">
        <v>312</v>
      </c>
      <c r="D611" s="670" t="s">
        <v>82</v>
      </c>
      <c r="E611" s="67">
        <v>150000</v>
      </c>
      <c r="G611"/>
      <c r="H611" s="339">
        <v>350000</v>
      </c>
      <c r="I611" s="742"/>
      <c r="L611" s="424"/>
    </row>
    <row r="612" spans="1:12" s="1" customFormat="1" ht="15" customHeight="1">
      <c r="A612" s="255">
        <v>20</v>
      </c>
      <c r="B612" s="11" t="s">
        <v>10</v>
      </c>
      <c r="C612" s="1">
        <v>312</v>
      </c>
      <c r="D612" s="39" t="s">
        <v>909</v>
      </c>
      <c r="H612" s="339"/>
      <c r="I612" s="736"/>
      <c r="L612" s="424"/>
    </row>
    <row r="613" spans="1:9" ht="15" customHeight="1">
      <c r="A613" s="255">
        <v>21</v>
      </c>
      <c r="B613" s="11" t="s">
        <v>10</v>
      </c>
      <c r="C613" s="15">
        <v>31</v>
      </c>
      <c r="D613" s="671" t="s">
        <v>588</v>
      </c>
      <c r="E613" s="68">
        <f>SUM(E608:E610)</f>
        <v>53000</v>
      </c>
      <c r="H613" s="338">
        <f>SUM(H608:H612)</f>
        <v>464488</v>
      </c>
      <c r="I613" s="338">
        <f>SUM(I608:I612)</f>
        <v>464121</v>
      </c>
    </row>
    <row r="614" spans="1:9" ht="15" customHeight="1">
      <c r="A614" s="255">
        <v>22</v>
      </c>
      <c r="B614" s="11" t="s">
        <v>10</v>
      </c>
      <c r="C614" s="304">
        <v>331</v>
      </c>
      <c r="D614" s="681" t="s">
        <v>401</v>
      </c>
      <c r="E614" s="402"/>
      <c r="F614" s="306"/>
      <c r="G614" s="307"/>
      <c r="H614" s="403"/>
      <c r="I614" s="477">
        <v>50752</v>
      </c>
    </row>
    <row r="615" spans="1:9" ht="15" customHeight="1">
      <c r="A615" s="255">
        <v>23</v>
      </c>
      <c r="B615" s="11" t="s">
        <v>10</v>
      </c>
      <c r="C615" s="10">
        <v>332</v>
      </c>
      <c r="D615" s="670" t="s">
        <v>84</v>
      </c>
      <c r="E615" s="69">
        <v>8197139</v>
      </c>
      <c r="H615" s="339">
        <v>25000000</v>
      </c>
      <c r="I615" s="477">
        <v>24124080</v>
      </c>
    </row>
    <row r="616" spans="1:9" ht="15" customHeight="1">
      <c r="A616" s="255">
        <v>24</v>
      </c>
      <c r="B616" s="11" t="s">
        <v>10</v>
      </c>
      <c r="C616" s="10">
        <v>334</v>
      </c>
      <c r="D616" s="670" t="s">
        <v>83</v>
      </c>
      <c r="E616" s="67">
        <v>50000</v>
      </c>
      <c r="H616" s="339">
        <v>500000</v>
      </c>
      <c r="I616" s="477"/>
    </row>
    <row r="617" spans="1:9" ht="15" customHeight="1">
      <c r="A617" s="255">
        <v>24</v>
      </c>
      <c r="B617" s="11" t="s">
        <v>10</v>
      </c>
      <c r="C617" s="10">
        <v>335</v>
      </c>
      <c r="D617" s="670" t="s">
        <v>1030</v>
      </c>
      <c r="E617" s="67"/>
      <c r="H617" s="339"/>
      <c r="I617" s="477"/>
    </row>
    <row r="618" spans="1:9" ht="15" customHeight="1">
      <c r="A618" s="255">
        <v>25</v>
      </c>
      <c r="B618" s="11" t="s">
        <v>10</v>
      </c>
      <c r="C618" s="10">
        <v>336</v>
      </c>
      <c r="D618" s="670" t="s">
        <v>956</v>
      </c>
      <c r="E618" s="67"/>
      <c r="H618" s="339">
        <v>5100</v>
      </c>
      <c r="I618" s="477">
        <v>160000</v>
      </c>
    </row>
    <row r="619" spans="1:9" ht="15" customHeight="1">
      <c r="A619" s="255">
        <v>26</v>
      </c>
      <c r="B619" s="11" t="s">
        <v>10</v>
      </c>
      <c r="C619" s="10">
        <v>337</v>
      </c>
      <c r="D619" s="670" t="s">
        <v>988</v>
      </c>
      <c r="E619" s="67">
        <v>30000</v>
      </c>
      <c r="H619" s="339">
        <v>85000</v>
      </c>
      <c r="I619" s="477">
        <v>84520</v>
      </c>
    </row>
    <row r="620" spans="1:9" ht="15" customHeight="1">
      <c r="A620" s="255">
        <v>27</v>
      </c>
      <c r="B620" s="11" t="s">
        <v>10</v>
      </c>
      <c r="C620" s="15">
        <v>33</v>
      </c>
      <c r="D620" s="671" t="s">
        <v>589</v>
      </c>
      <c r="E620" s="68">
        <f>SUM(E615:E619)</f>
        <v>8277139</v>
      </c>
      <c r="H620" s="338">
        <f>SUM(H614:H619)</f>
        <v>25590100</v>
      </c>
      <c r="I620" s="338">
        <f>SUM(I614:I619)</f>
        <v>24419352</v>
      </c>
    </row>
    <row r="621" spans="1:9" ht="15" customHeight="1">
      <c r="A621" s="255">
        <v>28</v>
      </c>
      <c r="B621" s="11" t="s">
        <v>10</v>
      </c>
      <c r="C621" s="10">
        <v>351</v>
      </c>
      <c r="D621" s="18" t="s">
        <v>14</v>
      </c>
      <c r="E621" s="67">
        <v>2573811</v>
      </c>
      <c r="H621" s="339">
        <v>6913239</v>
      </c>
      <c r="I621" s="477">
        <v>6659140</v>
      </c>
    </row>
    <row r="622" spans="1:9" ht="15" customHeight="1">
      <c r="A622" s="255">
        <v>29</v>
      </c>
      <c r="B622" s="11" t="s">
        <v>10</v>
      </c>
      <c r="C622" s="15">
        <v>3</v>
      </c>
      <c r="D622" s="671" t="s">
        <v>590</v>
      </c>
      <c r="E622" s="68">
        <f>SUM(E613+E620+E621)</f>
        <v>10903950</v>
      </c>
      <c r="H622" s="338">
        <f>SUM(H613+H620+H621)</f>
        <v>32967827</v>
      </c>
      <c r="I622" s="338">
        <f>SUM(I613+I620+I621)</f>
        <v>31542613</v>
      </c>
    </row>
    <row r="623" spans="1:9" ht="15" customHeight="1">
      <c r="A623" s="255">
        <v>30</v>
      </c>
      <c r="B623" s="11" t="s">
        <v>10</v>
      </c>
      <c r="C623" s="304">
        <v>643</v>
      </c>
      <c r="D623" s="681" t="s">
        <v>957</v>
      </c>
      <c r="E623" s="68"/>
      <c r="H623" s="394">
        <v>439100</v>
      </c>
      <c r="I623" s="477"/>
    </row>
    <row r="624" spans="1:9" ht="15" customHeight="1">
      <c r="A624" s="255">
        <v>31</v>
      </c>
      <c r="B624" s="11" t="s">
        <v>10</v>
      </c>
      <c r="C624" s="304">
        <v>673</v>
      </c>
      <c r="D624" s="681" t="s">
        <v>952</v>
      </c>
      <c r="E624" s="68"/>
      <c r="F624" s="1">
        <v>27</v>
      </c>
      <c r="H624" s="394">
        <v>118557</v>
      </c>
      <c r="I624" s="477"/>
    </row>
    <row r="625" spans="1:9" ht="15" customHeight="1">
      <c r="A625" s="255">
        <v>32</v>
      </c>
      <c r="B625" s="11" t="s">
        <v>10</v>
      </c>
      <c r="C625" s="304">
        <v>6</v>
      </c>
      <c r="D625" s="681" t="s">
        <v>854</v>
      </c>
      <c r="E625" s="68"/>
      <c r="H625" s="394">
        <f>SUM(H623:H624)</f>
        <v>557657</v>
      </c>
      <c r="I625" s="477"/>
    </row>
    <row r="626" spans="1:9" ht="15" customHeight="1">
      <c r="A626" s="726">
        <v>33</v>
      </c>
      <c r="B626" s="784" t="s">
        <v>591</v>
      </c>
      <c r="C626" s="785"/>
      <c r="D626" s="786"/>
      <c r="E626" s="768" t="e">
        <f>SUM(E599+E601+E607+E622)</f>
        <v>#REF!</v>
      </c>
      <c r="H626" s="782">
        <f>SUM(H602+H607+H622+H625)</f>
        <v>42961331.5</v>
      </c>
      <c r="I626" s="781">
        <f>SUM(I599+I601+I607+I622)</f>
        <v>39873951</v>
      </c>
    </row>
    <row r="627" spans="1:9" ht="15" customHeight="1">
      <c r="A627" s="727"/>
      <c r="B627" s="787"/>
      <c r="C627" s="788"/>
      <c r="D627" s="789"/>
      <c r="E627" s="768"/>
      <c r="H627" s="783"/>
      <c r="I627" s="781"/>
    </row>
    <row r="628" spans="1:12" s="38" customFormat="1" ht="15" customHeight="1">
      <c r="A628" s="267"/>
      <c r="B628" s="2"/>
      <c r="C628" s="1"/>
      <c r="D628"/>
      <c r="E628" s="65"/>
      <c r="F628" s="1"/>
      <c r="G628"/>
      <c r="H628" s="345"/>
      <c r="I628" s="507"/>
      <c r="L628" s="428"/>
    </row>
    <row r="629" ht="15" customHeight="1"/>
    <row r="630" spans="4:8" ht="15" customHeight="1">
      <c r="D630" s="3" t="s">
        <v>88</v>
      </c>
      <c r="E630" s="4"/>
      <c r="F630" s="37"/>
      <c r="G630" s="38"/>
      <c r="H630" s="319"/>
    </row>
    <row r="631" spans="1:8" ht="15" customHeight="1">
      <c r="A631" s="270"/>
      <c r="D631" s="3" t="s">
        <v>89</v>
      </c>
      <c r="E631" s="4"/>
      <c r="H631" s="319"/>
    </row>
    <row r="632" spans="1:12" s="38" customFormat="1" ht="15" customHeight="1">
      <c r="A632" s="267"/>
      <c r="B632" s="2"/>
      <c r="C632" s="1"/>
      <c r="D632" s="3"/>
      <c r="E632" s="6"/>
      <c r="F632" s="1"/>
      <c r="G632"/>
      <c r="H632" s="320"/>
      <c r="I632" s="507"/>
      <c r="L632" s="428"/>
    </row>
    <row r="633" spans="1:9" ht="15" customHeight="1">
      <c r="A633" s="726" t="s">
        <v>278</v>
      </c>
      <c r="B633" s="728" t="s">
        <v>2</v>
      </c>
      <c r="C633" s="728"/>
      <c r="D633" s="8" t="s">
        <v>3</v>
      </c>
      <c r="E633" s="9" t="s">
        <v>4</v>
      </c>
      <c r="F633" s="1">
        <v>511112</v>
      </c>
      <c r="H633" s="469" t="s">
        <v>4</v>
      </c>
      <c r="I633" s="475" t="s">
        <v>5</v>
      </c>
    </row>
    <row r="634" spans="1:12" s="38" customFormat="1" ht="18">
      <c r="A634" s="727"/>
      <c r="B634" s="728" t="s">
        <v>7</v>
      </c>
      <c r="C634" s="728"/>
      <c r="D634" s="8" t="s">
        <v>8</v>
      </c>
      <c r="E634" s="9" t="s">
        <v>9</v>
      </c>
      <c r="F634" s="1"/>
      <c r="G634"/>
      <c r="H634" s="321" t="s">
        <v>1265</v>
      </c>
      <c r="I634" s="495" t="s">
        <v>1144</v>
      </c>
      <c r="L634" s="428"/>
    </row>
    <row r="635" spans="1:12" s="1" customFormat="1" ht="15" customHeight="1">
      <c r="A635" s="268">
        <v>1</v>
      </c>
      <c r="B635" s="11" t="s">
        <v>10</v>
      </c>
      <c r="C635" s="10">
        <v>48</v>
      </c>
      <c r="D635" s="33" t="s">
        <v>90</v>
      </c>
      <c r="E635" s="13">
        <v>210000</v>
      </c>
      <c r="G635"/>
      <c r="H635" s="322"/>
      <c r="I635" s="477"/>
      <c r="L635" s="424"/>
    </row>
    <row r="636" spans="1:9" ht="15" customHeight="1">
      <c r="A636" s="268">
        <v>2</v>
      </c>
      <c r="B636" s="11" t="s">
        <v>10</v>
      </c>
      <c r="C636" s="15">
        <v>4</v>
      </c>
      <c r="D636" s="42" t="s">
        <v>583</v>
      </c>
      <c r="E636" s="56">
        <f>SUM(E635:E635)</f>
        <v>210000</v>
      </c>
      <c r="F636" s="37"/>
      <c r="G636" s="38"/>
      <c r="H636" s="340">
        <f>SUM(H635:H635)</f>
        <v>0</v>
      </c>
      <c r="I636" s="496"/>
    </row>
    <row r="637" spans="1:9" ht="15" customHeight="1">
      <c r="A637" s="726">
        <v>3</v>
      </c>
      <c r="B637" s="757" t="s">
        <v>557</v>
      </c>
      <c r="C637" s="758"/>
      <c r="D637" s="759"/>
      <c r="E637" s="741">
        <f>SUM(E635)</f>
        <v>210000</v>
      </c>
      <c r="F637" s="37"/>
      <c r="G637" s="38"/>
      <c r="H637" s="754">
        <f>SUM(H635)</f>
        <v>0</v>
      </c>
      <c r="I637" s="796"/>
    </row>
    <row r="638" spans="1:9" ht="15" customHeight="1">
      <c r="A638" s="727"/>
      <c r="B638" s="760"/>
      <c r="C638" s="761"/>
      <c r="D638" s="762"/>
      <c r="E638" s="741"/>
      <c r="H638" s="754"/>
      <c r="I638" s="797"/>
    </row>
    <row r="639" spans="3:8" ht="15" customHeight="1">
      <c r="C639" s="35"/>
      <c r="D639" s="30"/>
      <c r="E639" s="31"/>
      <c r="H639" s="329"/>
    </row>
    <row r="640" spans="3:8" ht="15" customHeight="1">
      <c r="C640" s="35"/>
      <c r="D640" s="30"/>
      <c r="E640" s="31"/>
      <c r="H640" s="329"/>
    </row>
    <row r="641" spans="3:8" ht="15" customHeight="1">
      <c r="C641" s="35"/>
      <c r="D641" s="3" t="s">
        <v>1015</v>
      </c>
      <c r="E641" s="31"/>
      <c r="H641" s="329"/>
    </row>
    <row r="642" spans="3:8" ht="15" customHeight="1">
      <c r="C642" s="35"/>
      <c r="D642" s="3" t="s">
        <v>1082</v>
      </c>
      <c r="E642" s="31"/>
      <c r="H642" s="329"/>
    </row>
    <row r="643" spans="3:8" ht="15" customHeight="1">
      <c r="C643" s="35"/>
      <c r="D643" s="3"/>
      <c r="E643" s="31"/>
      <c r="H643" s="329"/>
    </row>
    <row r="644" spans="1:9" ht="15" customHeight="1">
      <c r="A644" s="726" t="s">
        <v>278</v>
      </c>
      <c r="B644" s="728" t="s">
        <v>2</v>
      </c>
      <c r="C644" s="728"/>
      <c r="D644" s="8" t="s">
        <v>3</v>
      </c>
      <c r="E644" s="9" t="s">
        <v>4</v>
      </c>
      <c r="F644" s="1">
        <v>511112</v>
      </c>
      <c r="H644" s="469" t="s">
        <v>4</v>
      </c>
      <c r="I644" s="475" t="s">
        <v>5</v>
      </c>
    </row>
    <row r="645" spans="1:9" ht="15" customHeight="1">
      <c r="A645" s="727"/>
      <c r="B645" s="728" t="s">
        <v>7</v>
      </c>
      <c r="C645" s="728"/>
      <c r="D645" s="8" t="s">
        <v>8</v>
      </c>
      <c r="E645" s="9" t="s">
        <v>9</v>
      </c>
      <c r="H645" s="321" t="s">
        <v>1265</v>
      </c>
      <c r="I645" s="495" t="s">
        <v>1144</v>
      </c>
    </row>
    <row r="646" spans="1:12" s="123" customFormat="1" ht="15" customHeight="1">
      <c r="A646" s="452">
        <v>1</v>
      </c>
      <c r="B646" s="79" t="s">
        <v>10</v>
      </c>
      <c r="C646" s="453">
        <v>12</v>
      </c>
      <c r="D646" s="383" t="s">
        <v>1285</v>
      </c>
      <c r="E646" s="454"/>
      <c r="F646" s="455"/>
      <c r="H646" s="343"/>
      <c r="I646" s="477"/>
      <c r="L646" s="440"/>
    </row>
    <row r="647" spans="1:12" s="123" customFormat="1" ht="15" customHeight="1">
      <c r="A647" s="452">
        <v>2</v>
      </c>
      <c r="B647" s="79" t="s">
        <v>10</v>
      </c>
      <c r="C647" s="453">
        <v>21</v>
      </c>
      <c r="D647" s="383" t="s">
        <v>1033</v>
      </c>
      <c r="E647" s="454"/>
      <c r="F647" s="455"/>
      <c r="H647" s="343"/>
      <c r="I647" s="477"/>
      <c r="L647" s="440"/>
    </row>
    <row r="648" spans="1:12" s="123" customFormat="1" ht="15" customHeight="1">
      <c r="A648" s="452">
        <v>3</v>
      </c>
      <c r="B648" s="79" t="s">
        <v>10</v>
      </c>
      <c r="C648" s="453">
        <v>312</v>
      </c>
      <c r="D648" s="383" t="s">
        <v>389</v>
      </c>
      <c r="E648" s="454"/>
      <c r="F648" s="455"/>
      <c r="H648" s="343"/>
      <c r="I648" s="495"/>
      <c r="L648" s="440"/>
    </row>
    <row r="649" spans="1:12" s="123" customFormat="1" ht="15" customHeight="1">
      <c r="A649" s="452">
        <v>4</v>
      </c>
      <c r="B649" s="79" t="s">
        <v>10</v>
      </c>
      <c r="C649" s="453">
        <v>333</v>
      </c>
      <c r="D649" s="383" t="s">
        <v>1031</v>
      </c>
      <c r="E649" s="454"/>
      <c r="F649" s="455"/>
      <c r="H649" s="343"/>
      <c r="I649" s="477">
        <v>130000</v>
      </c>
      <c r="L649" s="440"/>
    </row>
    <row r="650" spans="1:12" s="123" customFormat="1" ht="15" customHeight="1">
      <c r="A650" s="452">
        <v>5</v>
      </c>
      <c r="B650" s="79" t="s">
        <v>10</v>
      </c>
      <c r="C650" s="453">
        <v>336</v>
      </c>
      <c r="D650" s="383" t="s">
        <v>1032</v>
      </c>
      <c r="E650" s="454"/>
      <c r="F650" s="455"/>
      <c r="H650" s="343"/>
      <c r="I650" s="477">
        <v>100000</v>
      </c>
      <c r="L650" s="440"/>
    </row>
    <row r="651" spans="1:9" ht="15" customHeight="1">
      <c r="A651" s="452">
        <v>6</v>
      </c>
      <c r="B651" s="79" t="s">
        <v>10</v>
      </c>
      <c r="C651" s="79">
        <v>337</v>
      </c>
      <c r="D651" s="383" t="s">
        <v>1286</v>
      </c>
      <c r="E651" s="382"/>
      <c r="H651" s="321"/>
      <c r="I651" s="477">
        <v>22118</v>
      </c>
    </row>
    <row r="652" spans="1:9" ht="15" customHeight="1">
      <c r="A652" s="452">
        <v>7</v>
      </c>
      <c r="B652" s="79" t="s">
        <v>10</v>
      </c>
      <c r="C652" s="292">
        <v>33</v>
      </c>
      <c r="D652" s="421" t="s">
        <v>1059</v>
      </c>
      <c r="E652" s="461"/>
      <c r="F652" s="406"/>
      <c r="G652" s="407"/>
      <c r="H652" s="348"/>
      <c r="I652" s="478">
        <f>SUM(I649:I651)</f>
        <v>252118</v>
      </c>
    </row>
    <row r="653" spans="1:9" ht="15" customHeight="1">
      <c r="A653" s="452">
        <v>8</v>
      </c>
      <c r="B653" s="79" t="s">
        <v>10</v>
      </c>
      <c r="C653" s="79">
        <v>342</v>
      </c>
      <c r="D653" s="383" t="s">
        <v>1018</v>
      </c>
      <c r="E653" s="359"/>
      <c r="F653" s="359"/>
      <c r="G653" s="359"/>
      <c r="H653" s="396"/>
      <c r="I653" s="477"/>
    </row>
    <row r="654" spans="1:9" ht="15" customHeight="1">
      <c r="A654" s="452">
        <v>9</v>
      </c>
      <c r="B654" s="79" t="s">
        <v>10</v>
      </c>
      <c r="C654" s="79">
        <v>355</v>
      </c>
      <c r="D654" s="383" t="s">
        <v>1019</v>
      </c>
      <c r="E654" s="359"/>
      <c r="F654" s="359"/>
      <c r="G654" s="359"/>
      <c r="H654" s="396"/>
      <c r="I654" s="477"/>
    </row>
    <row r="655" spans="1:9" ht="15" customHeight="1">
      <c r="A655" s="452">
        <v>10</v>
      </c>
      <c r="B655" s="79" t="s">
        <v>10</v>
      </c>
      <c r="C655" s="79">
        <v>351</v>
      </c>
      <c r="D655" s="383" t="s">
        <v>1034</v>
      </c>
      <c r="E655" s="359"/>
      <c r="F655" s="359"/>
      <c r="G655" s="359"/>
      <c r="H655" s="396"/>
      <c r="I655" s="477">
        <v>5972</v>
      </c>
    </row>
    <row r="656" spans="1:9" ht="15" customHeight="1">
      <c r="A656" s="452">
        <v>11</v>
      </c>
      <c r="B656" s="79" t="s">
        <v>10</v>
      </c>
      <c r="C656" s="292">
        <v>3</v>
      </c>
      <c r="D656" s="421" t="s">
        <v>16</v>
      </c>
      <c r="E656" s="291"/>
      <c r="F656" s="291"/>
      <c r="G656" s="291"/>
      <c r="H656" s="333"/>
      <c r="I656" s="478">
        <f>SUM(I652:I655)</f>
        <v>258090</v>
      </c>
    </row>
    <row r="657" spans="1:9" ht="15" customHeight="1">
      <c r="A657" s="452">
        <v>12</v>
      </c>
      <c r="B657" s="79"/>
      <c r="C657" s="292">
        <v>51</v>
      </c>
      <c r="D657" s="421" t="s">
        <v>107</v>
      </c>
      <c r="E657" s="291"/>
      <c r="F657" s="291"/>
      <c r="G657" s="291"/>
      <c r="H657" s="333"/>
      <c r="I657" s="496"/>
    </row>
    <row r="658" spans="1:9" ht="15" customHeight="1">
      <c r="A658" s="452">
        <v>13</v>
      </c>
      <c r="B658" s="79" t="s">
        <v>10</v>
      </c>
      <c r="C658" s="292">
        <v>63</v>
      </c>
      <c r="D658" s="421" t="s">
        <v>483</v>
      </c>
      <c r="E658" s="291"/>
      <c r="F658" s="291"/>
      <c r="G658" s="291"/>
      <c r="H658" s="333"/>
      <c r="I658" s="496"/>
    </row>
    <row r="659" spans="1:9" ht="15" customHeight="1">
      <c r="A659" s="452">
        <v>14</v>
      </c>
      <c r="B659" s="79" t="s">
        <v>10</v>
      </c>
      <c r="C659" s="79">
        <v>64</v>
      </c>
      <c r="D659" s="383" t="s">
        <v>1016</v>
      </c>
      <c r="E659" s="359"/>
      <c r="F659" s="359"/>
      <c r="G659" s="359"/>
      <c r="H659" s="396"/>
      <c r="I659" s="477">
        <v>2269520</v>
      </c>
    </row>
    <row r="660" spans="1:9" ht="15" customHeight="1">
      <c r="A660" s="452">
        <v>15</v>
      </c>
      <c r="B660" s="79" t="s">
        <v>10</v>
      </c>
      <c r="C660" s="79">
        <v>67</v>
      </c>
      <c r="D660" s="383" t="s">
        <v>817</v>
      </c>
      <c r="E660" s="359"/>
      <c r="F660" s="359"/>
      <c r="G660" s="359"/>
      <c r="H660" s="396"/>
      <c r="I660" s="477">
        <v>612769</v>
      </c>
    </row>
    <row r="661" spans="1:9" ht="15" customHeight="1">
      <c r="A661" s="452">
        <v>16</v>
      </c>
      <c r="B661" s="79"/>
      <c r="C661" s="292">
        <v>6</v>
      </c>
      <c r="D661" s="421" t="s">
        <v>854</v>
      </c>
      <c r="E661" s="291"/>
      <c r="F661" s="291"/>
      <c r="G661" s="291"/>
      <c r="H661" s="333"/>
      <c r="I661" s="478">
        <f>SUM(I659:I660)</f>
        <v>2882289</v>
      </c>
    </row>
    <row r="662" spans="1:9" ht="15" customHeight="1">
      <c r="A662" s="452">
        <v>17</v>
      </c>
      <c r="B662" s="79" t="s">
        <v>10</v>
      </c>
      <c r="C662" s="79">
        <v>71</v>
      </c>
      <c r="D662" s="80" t="s">
        <v>1017</v>
      </c>
      <c r="E662" s="359"/>
      <c r="F662" s="359"/>
      <c r="G662" s="359"/>
      <c r="H662" s="396"/>
      <c r="I662" s="477"/>
    </row>
    <row r="663" spans="1:9" ht="15" customHeight="1">
      <c r="A663" s="452">
        <v>18</v>
      </c>
      <c r="B663" s="79" t="s">
        <v>10</v>
      </c>
      <c r="C663" s="79">
        <v>76</v>
      </c>
      <c r="D663" s="80" t="s">
        <v>1010</v>
      </c>
      <c r="E663" s="359"/>
      <c r="F663" s="359"/>
      <c r="G663" s="359"/>
      <c r="H663" s="396"/>
      <c r="I663" s="477"/>
    </row>
    <row r="664" spans="1:9" ht="15" customHeight="1">
      <c r="A664" s="452">
        <v>19</v>
      </c>
      <c r="B664" s="79" t="s">
        <v>10</v>
      </c>
      <c r="C664" s="292">
        <v>7</v>
      </c>
      <c r="D664" s="293" t="s">
        <v>1011</v>
      </c>
      <c r="E664" s="291"/>
      <c r="F664" s="291"/>
      <c r="G664" s="291"/>
      <c r="H664" s="333"/>
      <c r="I664" s="478"/>
    </row>
    <row r="665" spans="1:9" ht="30" customHeight="1">
      <c r="A665" s="268">
        <v>20</v>
      </c>
      <c r="B665" s="422" t="s">
        <v>10</v>
      </c>
      <c r="C665" s="422">
        <v>6</v>
      </c>
      <c r="D665" s="422" t="s">
        <v>1003</v>
      </c>
      <c r="E665" s="422"/>
      <c r="F665" s="422"/>
      <c r="G665" s="422"/>
      <c r="H665" s="420"/>
      <c r="I665" s="489">
        <f>I656+I661</f>
        <v>3140379</v>
      </c>
    </row>
    <row r="666" spans="3:8" ht="15" customHeight="1">
      <c r="C666" s="35"/>
      <c r="D666" s="30"/>
      <c r="E666" s="31"/>
      <c r="H666" s="329"/>
    </row>
    <row r="667" spans="4:8" ht="15" customHeight="1">
      <c r="D667" s="3" t="s">
        <v>91</v>
      </c>
      <c r="E667" s="4"/>
      <c r="H667" s="319"/>
    </row>
    <row r="668" spans="4:8" ht="15" customHeight="1">
      <c r="D668" s="3" t="s">
        <v>831</v>
      </c>
      <c r="E668" s="4"/>
      <c r="H668" s="319"/>
    </row>
    <row r="669" spans="4:8" ht="15" customHeight="1">
      <c r="D669" s="3"/>
      <c r="E669" s="6"/>
      <c r="H669" s="320"/>
    </row>
    <row r="670" spans="1:12" s="38" customFormat="1" ht="15" customHeight="1">
      <c r="A670" s="726" t="s">
        <v>278</v>
      </c>
      <c r="B670" s="728" t="s">
        <v>2</v>
      </c>
      <c r="C670" s="728"/>
      <c r="D670" s="8" t="s">
        <v>3</v>
      </c>
      <c r="E670" s="9" t="s">
        <v>4</v>
      </c>
      <c r="F670" s="1">
        <v>511112</v>
      </c>
      <c r="G670"/>
      <c r="H670" s="469" t="s">
        <v>4</v>
      </c>
      <c r="I670" s="475" t="s">
        <v>5</v>
      </c>
      <c r="L670" s="428"/>
    </row>
    <row r="671" spans="1:12" s="38" customFormat="1" ht="15" customHeight="1">
      <c r="A671" s="727"/>
      <c r="B671" s="728" t="s">
        <v>7</v>
      </c>
      <c r="C671" s="728"/>
      <c r="D671" s="8" t="s">
        <v>8</v>
      </c>
      <c r="E671" s="9" t="s">
        <v>9</v>
      </c>
      <c r="F671" s="1"/>
      <c r="G671"/>
      <c r="H671" s="321" t="s">
        <v>1265</v>
      </c>
      <c r="I671" s="495" t="s">
        <v>1144</v>
      </c>
      <c r="L671" s="428"/>
    </row>
    <row r="672" spans="1:12" s="1" customFormat="1" ht="25.5">
      <c r="A672" s="268">
        <v>1</v>
      </c>
      <c r="B672" s="11" t="s">
        <v>10</v>
      </c>
      <c r="C672" s="10">
        <v>506</v>
      </c>
      <c r="D672" s="286" t="s">
        <v>832</v>
      </c>
      <c r="H672" s="378">
        <v>685000</v>
      </c>
      <c r="I672" s="477">
        <v>526514</v>
      </c>
      <c r="L672" s="424"/>
    </row>
    <row r="673" spans="1:9" ht="18">
      <c r="A673" s="268">
        <v>2</v>
      </c>
      <c r="B673" s="11" t="s">
        <v>10</v>
      </c>
      <c r="C673" s="15">
        <v>5</v>
      </c>
      <c r="D673" s="42" t="s">
        <v>556</v>
      </c>
      <c r="E673" s="56">
        <f>SUM(E706)</f>
        <v>878477</v>
      </c>
      <c r="H673" s="340">
        <f>SUM(H672)</f>
        <v>685000</v>
      </c>
      <c r="I673" s="340">
        <f>SUM(I672)</f>
        <v>526514</v>
      </c>
    </row>
    <row r="674" spans="1:9" ht="15" customHeight="1">
      <c r="A674" s="726">
        <v>3</v>
      </c>
      <c r="B674" s="757" t="s">
        <v>557</v>
      </c>
      <c r="C674" s="758"/>
      <c r="D674" s="759"/>
      <c r="E674" s="755">
        <f>SUM(E706:E706)</f>
        <v>878477</v>
      </c>
      <c r="H674" s="749">
        <f>H673</f>
        <v>685000</v>
      </c>
      <c r="I674" s="749">
        <f>I673</f>
        <v>526514</v>
      </c>
    </row>
    <row r="675" spans="1:9" ht="15" customHeight="1">
      <c r="A675" s="727"/>
      <c r="B675" s="760"/>
      <c r="C675" s="761"/>
      <c r="D675" s="762"/>
      <c r="E675" s="756"/>
      <c r="H675" s="750"/>
      <c r="I675" s="750"/>
    </row>
    <row r="676" spans="3:8" ht="15" customHeight="1">
      <c r="C676" s="35"/>
      <c r="D676" s="30"/>
      <c r="E676" s="36"/>
      <c r="H676" s="332"/>
    </row>
    <row r="677" spans="3:8" ht="15" customHeight="1">
      <c r="C677" s="35"/>
      <c r="D677" s="30"/>
      <c r="E677" s="36"/>
      <c r="H677" s="332"/>
    </row>
    <row r="678" spans="4:8" ht="15" customHeight="1">
      <c r="D678" s="3" t="s">
        <v>92</v>
      </c>
      <c r="E678" s="4"/>
      <c r="F678" s="37"/>
      <c r="G678" s="38"/>
      <c r="H678" s="319"/>
    </row>
    <row r="679" spans="1:8" ht="15" customHeight="1">
      <c r="A679" s="270"/>
      <c r="D679" s="3" t="s">
        <v>93</v>
      </c>
      <c r="E679" s="4"/>
      <c r="H679" s="319"/>
    </row>
    <row r="680" spans="4:8" ht="15" customHeight="1">
      <c r="D680" s="3"/>
      <c r="E680" s="6"/>
      <c r="G680" s="1"/>
      <c r="H680" s="320"/>
    </row>
    <row r="681" spans="1:9" ht="15" customHeight="1">
      <c r="A681" s="726" t="s">
        <v>278</v>
      </c>
      <c r="B681" s="728" t="s">
        <v>2</v>
      </c>
      <c r="C681" s="728"/>
      <c r="D681" s="8" t="s">
        <v>3</v>
      </c>
      <c r="E681" s="9" t="s">
        <v>4</v>
      </c>
      <c r="F681" s="1">
        <v>511112</v>
      </c>
      <c r="H681" s="469" t="s">
        <v>4</v>
      </c>
      <c r="I681" s="475" t="s">
        <v>5</v>
      </c>
    </row>
    <row r="682" spans="1:9" ht="15" customHeight="1">
      <c r="A682" s="727"/>
      <c r="B682" s="728" t="s">
        <v>7</v>
      </c>
      <c r="C682" s="728"/>
      <c r="D682" s="8" t="s">
        <v>8</v>
      </c>
      <c r="E682" s="9" t="s">
        <v>9</v>
      </c>
      <c r="H682" s="321" t="s">
        <v>1265</v>
      </c>
      <c r="I682" s="495" t="s">
        <v>1144</v>
      </c>
    </row>
    <row r="683" spans="1:9" ht="15" customHeight="1">
      <c r="A683" s="268">
        <v>1</v>
      </c>
      <c r="B683" s="11" t="s">
        <v>10</v>
      </c>
      <c r="C683" s="10">
        <v>42</v>
      </c>
      <c r="D683" s="33" t="s">
        <v>94</v>
      </c>
      <c r="E683" s="13">
        <v>225720</v>
      </c>
      <c r="H683" s="322"/>
      <c r="I683" s="495"/>
    </row>
    <row r="684" spans="1:9" ht="15" customHeight="1">
      <c r="A684" s="268">
        <v>2</v>
      </c>
      <c r="B684" s="11" t="s">
        <v>10</v>
      </c>
      <c r="C684" s="15">
        <v>4</v>
      </c>
      <c r="D684" s="42" t="s">
        <v>583</v>
      </c>
      <c r="E684" s="56">
        <f>SUM(E683)</f>
        <v>225720</v>
      </c>
      <c r="H684" s="340">
        <f>SUM(H683:H683)</f>
        <v>0</v>
      </c>
      <c r="I684" s="478"/>
    </row>
    <row r="685" spans="1:9" ht="15" customHeight="1">
      <c r="A685" s="726">
        <v>3</v>
      </c>
      <c r="B685" s="757" t="s">
        <v>557</v>
      </c>
      <c r="C685" s="758"/>
      <c r="D685" s="759"/>
      <c r="E685" s="741">
        <f>SUM(E684)</f>
        <v>225720</v>
      </c>
      <c r="H685" s="754">
        <f>SUM(H684)</f>
        <v>0</v>
      </c>
      <c r="I685" s="790"/>
    </row>
    <row r="686" spans="1:9" ht="15" customHeight="1">
      <c r="A686" s="727"/>
      <c r="B686" s="760"/>
      <c r="C686" s="761"/>
      <c r="D686" s="762"/>
      <c r="E686" s="741"/>
      <c r="H686" s="754"/>
      <c r="I686" s="791"/>
    </row>
    <row r="687" spans="3:9" ht="15" customHeight="1">
      <c r="C687" s="35"/>
      <c r="D687" s="30"/>
      <c r="E687" s="36"/>
      <c r="F687" s="37"/>
      <c r="G687" s="38"/>
      <c r="H687" s="332"/>
      <c r="I687" s="493"/>
    </row>
    <row r="688" spans="1:8" ht="15" customHeight="1">
      <c r="A688" s="270"/>
      <c r="D688" s="3" t="s">
        <v>96</v>
      </c>
      <c r="E688" s="4"/>
      <c r="H688" s="319"/>
    </row>
    <row r="689" spans="4:8" ht="15" customHeight="1">
      <c r="D689" s="3" t="s">
        <v>97</v>
      </c>
      <c r="E689" s="4"/>
      <c r="H689" s="319"/>
    </row>
    <row r="690" spans="4:9" ht="15" customHeight="1">
      <c r="D690" s="3"/>
      <c r="E690" s="6"/>
      <c r="H690" s="320"/>
      <c r="I690" s="493"/>
    </row>
    <row r="691" spans="1:12" ht="15" customHeight="1">
      <c r="A691" s="726" t="s">
        <v>278</v>
      </c>
      <c r="B691" s="728" t="s">
        <v>2</v>
      </c>
      <c r="C691" s="728"/>
      <c r="D691" s="8" t="s">
        <v>3</v>
      </c>
      <c r="E691" s="9" t="s">
        <v>4</v>
      </c>
      <c r="F691" s="1">
        <v>511112</v>
      </c>
      <c r="H691" s="321" t="s">
        <v>4</v>
      </c>
      <c r="I691" s="475" t="s">
        <v>5</v>
      </c>
      <c r="L691" s="321"/>
    </row>
    <row r="692" spans="1:9" ht="15" customHeight="1">
      <c r="A692" s="727"/>
      <c r="B692" s="728" t="s">
        <v>7</v>
      </c>
      <c r="C692" s="728"/>
      <c r="D692" s="8" t="s">
        <v>8</v>
      </c>
      <c r="E692" s="9" t="s">
        <v>9</v>
      </c>
      <c r="H692" s="321" t="s">
        <v>1265</v>
      </c>
      <c r="I692" s="495" t="s">
        <v>1068</v>
      </c>
    </row>
    <row r="693" spans="1:9" ht="15" customHeight="1">
      <c r="A693" s="255"/>
      <c r="B693" s="10" t="s">
        <v>10</v>
      </c>
      <c r="C693" s="10">
        <v>42</v>
      </c>
      <c r="D693" s="401" t="s">
        <v>440</v>
      </c>
      <c r="E693" s="9"/>
      <c r="H693" s="321"/>
      <c r="I693" s="477"/>
    </row>
    <row r="694" spans="1:9" ht="15" customHeight="1">
      <c r="A694" s="268">
        <v>1</v>
      </c>
      <c r="B694" s="11" t="s">
        <v>10</v>
      </c>
      <c r="C694" s="10">
        <v>45</v>
      </c>
      <c r="D694" s="33" t="s">
        <v>95</v>
      </c>
      <c r="E694" s="13">
        <v>2000000</v>
      </c>
      <c r="H694" s="322"/>
      <c r="I694" s="477"/>
    </row>
    <row r="695" spans="1:9" ht="15" customHeight="1">
      <c r="A695" s="268">
        <v>2</v>
      </c>
      <c r="B695" s="11" t="s">
        <v>10</v>
      </c>
      <c r="C695" s="10">
        <v>45</v>
      </c>
      <c r="D695" s="33" t="s">
        <v>98</v>
      </c>
      <c r="E695" s="13">
        <v>300000</v>
      </c>
      <c r="H695" s="322"/>
      <c r="I695" s="477"/>
    </row>
    <row r="696" spans="1:9" ht="15" customHeight="1">
      <c r="A696" s="268">
        <v>3</v>
      </c>
      <c r="B696" s="11" t="s">
        <v>10</v>
      </c>
      <c r="C696" s="15">
        <v>4</v>
      </c>
      <c r="D696" s="42" t="s">
        <v>597</v>
      </c>
      <c r="E696" s="56">
        <f>SUM(E694:E695)</f>
        <v>2300000</v>
      </c>
      <c r="H696" s="340">
        <f>SUM(H694:H695)</f>
        <v>0</v>
      </c>
      <c r="I696" s="478"/>
    </row>
    <row r="697" spans="1:12" s="71" customFormat="1" ht="15" customHeight="1">
      <c r="A697" s="726">
        <v>4</v>
      </c>
      <c r="B697" s="757" t="s">
        <v>598</v>
      </c>
      <c r="C697" s="758"/>
      <c r="D697" s="759"/>
      <c r="E697" s="741">
        <f>SUM(E694:E695)</f>
        <v>2300000</v>
      </c>
      <c r="F697" s="1"/>
      <c r="G697"/>
      <c r="H697" s="749">
        <f>SUM(H696)</f>
        <v>0</v>
      </c>
      <c r="I697" s="793"/>
      <c r="L697" s="432"/>
    </row>
    <row r="698" spans="1:12" s="1" customFormat="1" ht="15" customHeight="1">
      <c r="A698" s="727"/>
      <c r="B698" s="760"/>
      <c r="C698" s="761"/>
      <c r="D698" s="762"/>
      <c r="E698" s="741"/>
      <c r="G698"/>
      <c r="H698" s="750"/>
      <c r="I698" s="793"/>
      <c r="L698" s="424"/>
    </row>
    <row r="699" spans="1:12" s="1" customFormat="1" ht="15" customHeight="1">
      <c r="A699" s="267"/>
      <c r="B699" s="2"/>
      <c r="D699"/>
      <c r="E699" s="65"/>
      <c r="G699"/>
      <c r="H699" s="345"/>
      <c r="I699" s="497"/>
      <c r="L699" s="424"/>
    </row>
    <row r="700" spans="1:12" s="1" customFormat="1" ht="15" customHeight="1">
      <c r="A700" s="267"/>
      <c r="B700" s="2"/>
      <c r="D700" s="3" t="s">
        <v>99</v>
      </c>
      <c r="E700" s="4"/>
      <c r="G700"/>
      <c r="H700" s="319"/>
      <c r="I700" s="497"/>
      <c r="L700" s="424"/>
    </row>
    <row r="701" spans="1:12" s="1" customFormat="1" ht="15" customHeight="1">
      <c r="A701" s="267"/>
      <c r="B701" s="2"/>
      <c r="D701" s="3" t="s">
        <v>603</v>
      </c>
      <c r="E701" s="4"/>
      <c r="G701"/>
      <c r="H701" s="319"/>
      <c r="I701" s="497"/>
      <c r="L701" s="424"/>
    </row>
    <row r="702" spans="1:12" s="1" customFormat="1" ht="15" customHeight="1">
      <c r="A702" s="267"/>
      <c r="B702" s="2"/>
      <c r="D702" s="3"/>
      <c r="E702" s="6"/>
      <c r="G702"/>
      <c r="H702" s="320"/>
      <c r="I702" s="497"/>
      <c r="L702" s="424"/>
    </row>
    <row r="703" spans="1:12" s="1" customFormat="1" ht="15" customHeight="1">
      <c r="A703" s="726" t="s">
        <v>278</v>
      </c>
      <c r="B703" s="728" t="s">
        <v>2</v>
      </c>
      <c r="C703" s="728"/>
      <c r="D703" s="8" t="s">
        <v>3</v>
      </c>
      <c r="E703" s="9" t="s">
        <v>4</v>
      </c>
      <c r="F703" s="1">
        <v>511112</v>
      </c>
      <c r="G703"/>
      <c r="H703" s="469" t="s">
        <v>4</v>
      </c>
      <c r="I703" s="475" t="s">
        <v>5</v>
      </c>
      <c r="L703" s="424"/>
    </row>
    <row r="704" spans="1:12" s="1" customFormat="1" ht="15" customHeight="1">
      <c r="A704" s="727"/>
      <c r="B704" s="728" t="s">
        <v>7</v>
      </c>
      <c r="C704" s="728"/>
      <c r="D704" s="8" t="s">
        <v>8</v>
      </c>
      <c r="E704" s="9" t="s">
        <v>9</v>
      </c>
      <c r="G704"/>
      <c r="H704" s="321" t="s">
        <v>1265</v>
      </c>
      <c r="I704" s="495" t="s">
        <v>1144</v>
      </c>
      <c r="L704" s="424"/>
    </row>
    <row r="705" spans="1:12" s="1" customFormat="1" ht="16.5" customHeight="1">
      <c r="A705" s="255">
        <v>1</v>
      </c>
      <c r="B705" s="10"/>
      <c r="C705" s="10">
        <v>332</v>
      </c>
      <c r="D705" s="670" t="s">
        <v>84</v>
      </c>
      <c r="E705" s="9"/>
      <c r="G705"/>
      <c r="H705" s="343">
        <v>5400000</v>
      </c>
      <c r="I705" s="477">
        <v>5352490</v>
      </c>
      <c r="L705" s="424"/>
    </row>
    <row r="706" spans="1:12" s="1" customFormat="1" ht="18">
      <c r="A706" s="268">
        <v>2</v>
      </c>
      <c r="B706" s="11" t="s">
        <v>10</v>
      </c>
      <c r="C706" s="10">
        <v>351</v>
      </c>
      <c r="D706" s="18" t="s">
        <v>14</v>
      </c>
      <c r="E706" s="14">
        <v>878477</v>
      </c>
      <c r="F706" s="1">
        <v>58812</v>
      </c>
      <c r="G706"/>
      <c r="H706" s="322">
        <f>H705*0.27</f>
        <v>1458000</v>
      </c>
      <c r="I706" s="477">
        <v>1445172</v>
      </c>
      <c r="L706" s="424"/>
    </row>
    <row r="707" spans="1:12" s="1" customFormat="1" ht="18">
      <c r="A707" s="268">
        <v>3</v>
      </c>
      <c r="B707" s="11" t="s">
        <v>10</v>
      </c>
      <c r="C707" s="15">
        <v>3</v>
      </c>
      <c r="D707" s="70" t="s">
        <v>816</v>
      </c>
      <c r="E707" s="68" t="e">
        <f>SUM(E701+E704+E706)</f>
        <v>#VALUE!</v>
      </c>
      <c r="G707"/>
      <c r="H707" s="338">
        <f>SUM(H705:H706)</f>
        <v>6858000</v>
      </c>
      <c r="I707" s="338">
        <f>SUM(I705:I706)</f>
        <v>6797662</v>
      </c>
      <c r="L707" s="424"/>
    </row>
    <row r="708" spans="1:12" s="1" customFormat="1" ht="15" customHeight="1">
      <c r="A708" s="726">
        <v>4</v>
      </c>
      <c r="B708" s="757" t="s">
        <v>557</v>
      </c>
      <c r="C708" s="758"/>
      <c r="D708" s="759"/>
      <c r="E708" s="755" t="e">
        <f>SUM(#REF!)</f>
        <v>#REF!</v>
      </c>
      <c r="G708"/>
      <c r="H708" s="729">
        <f>H707</f>
        <v>6858000</v>
      </c>
      <c r="I708" s="749">
        <f>I707</f>
        <v>6797662</v>
      </c>
      <c r="L708" s="424"/>
    </row>
    <row r="709" spans="1:12" s="1" customFormat="1" ht="15" customHeight="1">
      <c r="A709" s="727"/>
      <c r="B709" s="760"/>
      <c r="C709" s="761"/>
      <c r="D709" s="762"/>
      <c r="E709" s="756"/>
      <c r="F709" s="37"/>
      <c r="G709" s="38"/>
      <c r="H709" s="730"/>
      <c r="I709" s="750"/>
      <c r="L709" s="424"/>
    </row>
    <row r="710" spans="1:12" s="1" customFormat="1" ht="15" customHeight="1">
      <c r="A710" s="270"/>
      <c r="B710" s="2"/>
      <c r="C710" s="35"/>
      <c r="D710" s="30"/>
      <c r="E710" s="36"/>
      <c r="G710"/>
      <c r="H710" s="332"/>
      <c r="I710" s="497"/>
      <c r="L710" s="424"/>
    </row>
    <row r="711" spans="1:12" s="1" customFormat="1" ht="15" customHeight="1">
      <c r="A711" s="267"/>
      <c r="B711" s="2"/>
      <c r="D711" s="3" t="s">
        <v>100</v>
      </c>
      <c r="E711" s="4"/>
      <c r="H711" s="319"/>
      <c r="I711" s="497"/>
      <c r="L711" s="424"/>
    </row>
    <row r="712" spans="1:12" s="1" customFormat="1" ht="15" customHeight="1">
      <c r="A712" s="267"/>
      <c r="B712" s="2"/>
      <c r="D712" s="3" t="s">
        <v>101</v>
      </c>
      <c r="E712" s="4"/>
      <c r="F712" s="1">
        <v>5831123</v>
      </c>
      <c r="G712"/>
      <c r="H712" s="319"/>
      <c r="I712" s="497"/>
      <c r="L712" s="424"/>
    </row>
    <row r="713" spans="1:12" s="1" customFormat="1" ht="15" customHeight="1">
      <c r="A713" s="267"/>
      <c r="B713" s="2"/>
      <c r="D713" s="3"/>
      <c r="E713" s="6"/>
      <c r="G713"/>
      <c r="H713" s="320"/>
      <c r="I713" s="497"/>
      <c r="L713" s="424"/>
    </row>
    <row r="714" spans="1:12" s="1" customFormat="1" ht="15" customHeight="1">
      <c r="A714" s="726" t="s">
        <v>278</v>
      </c>
      <c r="B714" s="728" t="s">
        <v>2</v>
      </c>
      <c r="C714" s="728"/>
      <c r="D714" s="8" t="s">
        <v>3</v>
      </c>
      <c r="E714" s="9" t="s">
        <v>4</v>
      </c>
      <c r="F714" s="1">
        <v>511112</v>
      </c>
      <c r="G714"/>
      <c r="H714" s="469" t="s">
        <v>4</v>
      </c>
      <c r="I714" s="475" t="s">
        <v>5</v>
      </c>
      <c r="L714" s="424"/>
    </row>
    <row r="715" spans="1:12" s="1" customFormat="1" ht="15" customHeight="1">
      <c r="A715" s="727"/>
      <c r="B715" s="728" t="s">
        <v>7</v>
      </c>
      <c r="C715" s="728"/>
      <c r="D715" s="8" t="s">
        <v>8</v>
      </c>
      <c r="E715" s="9" t="s">
        <v>9</v>
      </c>
      <c r="G715"/>
      <c r="H715" s="321" t="s">
        <v>1265</v>
      </c>
      <c r="I715" s="495" t="s">
        <v>1144</v>
      </c>
      <c r="L715" s="424"/>
    </row>
    <row r="716" spans="1:12" s="1" customFormat="1" ht="15" customHeight="1">
      <c r="A716" s="268">
        <v>1</v>
      </c>
      <c r="B716" s="11" t="s">
        <v>10</v>
      </c>
      <c r="C716" s="10">
        <v>1101</v>
      </c>
      <c r="D716" s="18" t="s">
        <v>1084</v>
      </c>
      <c r="E716" s="60">
        <v>1789200</v>
      </c>
      <c r="G716"/>
      <c r="H716" s="326">
        <v>482469</v>
      </c>
      <c r="I716" s="799">
        <v>2652257</v>
      </c>
      <c r="L716" s="424"/>
    </row>
    <row r="717" spans="1:12" s="1" customFormat="1" ht="15" customHeight="1">
      <c r="A717" s="268">
        <v>2</v>
      </c>
      <c r="B717" s="11" t="s">
        <v>10</v>
      </c>
      <c r="C717" s="10">
        <v>1101</v>
      </c>
      <c r="D717" s="18" t="s">
        <v>860</v>
      </c>
      <c r="E717" s="60"/>
      <c r="G717"/>
      <c r="H717" s="326"/>
      <c r="I717" s="800"/>
      <c r="L717" s="424"/>
    </row>
    <row r="718" spans="1:12" s="1" customFormat="1" ht="15" customHeight="1">
      <c r="A718" s="268">
        <v>3</v>
      </c>
      <c r="B718" s="11" t="s">
        <v>10</v>
      </c>
      <c r="C718" s="10">
        <v>1101</v>
      </c>
      <c r="D718" s="18" t="s">
        <v>989</v>
      </c>
      <c r="E718" s="60"/>
      <c r="G718"/>
      <c r="H718" s="326"/>
      <c r="I718" s="801"/>
      <c r="L718" s="424"/>
    </row>
    <row r="719" spans="1:12" s="1" customFormat="1" ht="15" customHeight="1">
      <c r="A719" s="268">
        <v>4</v>
      </c>
      <c r="B719" s="11" t="s">
        <v>10</v>
      </c>
      <c r="C719" s="10">
        <v>11</v>
      </c>
      <c r="D719" s="18" t="s">
        <v>915</v>
      </c>
      <c r="E719" s="60"/>
      <c r="G719"/>
      <c r="H719" s="326">
        <f>SUM(H716:H718)</f>
        <v>482469</v>
      </c>
      <c r="I719" s="568">
        <f>SUM(I716)</f>
        <v>2652257</v>
      </c>
      <c r="L719" s="424"/>
    </row>
    <row r="720" spans="1:12" s="1" customFormat="1" ht="15" customHeight="1">
      <c r="A720" s="268">
        <v>5</v>
      </c>
      <c r="B720" s="11" t="s">
        <v>10</v>
      </c>
      <c r="C720" s="10">
        <v>1103</v>
      </c>
      <c r="D720" s="18" t="s">
        <v>1183</v>
      </c>
      <c r="E720" s="60"/>
      <c r="G720"/>
      <c r="H720" s="326">
        <v>901084</v>
      </c>
      <c r="I720" s="568">
        <v>250000</v>
      </c>
      <c r="L720" s="424"/>
    </row>
    <row r="721" spans="1:12" s="1" customFormat="1" ht="15" customHeight="1">
      <c r="A721" s="268">
        <v>6</v>
      </c>
      <c r="B721" s="11" t="s">
        <v>10</v>
      </c>
      <c r="C721" s="10">
        <v>1106</v>
      </c>
      <c r="D721" s="18" t="s">
        <v>356</v>
      </c>
      <c r="E721" s="60"/>
      <c r="G721"/>
      <c r="H721" s="322"/>
      <c r="I721" s="477">
        <v>845694</v>
      </c>
      <c r="L721" s="424"/>
    </row>
    <row r="722" spans="1:12" s="1" customFormat="1" ht="15" customHeight="1">
      <c r="A722" s="268">
        <v>7</v>
      </c>
      <c r="B722" s="11" t="s">
        <v>10</v>
      </c>
      <c r="C722" s="10">
        <v>1107</v>
      </c>
      <c r="D722" s="18" t="s">
        <v>1287</v>
      </c>
      <c r="E722" s="60">
        <v>60000</v>
      </c>
      <c r="F722" s="1">
        <v>53111</v>
      </c>
      <c r="G722"/>
      <c r="H722" s="322"/>
      <c r="I722" s="477">
        <v>112000</v>
      </c>
      <c r="L722" s="424"/>
    </row>
    <row r="723" spans="1:12" s="1" customFormat="1" ht="15" customHeight="1">
      <c r="A723" s="268">
        <v>8</v>
      </c>
      <c r="B723" s="11" t="s">
        <v>10</v>
      </c>
      <c r="C723" s="10">
        <v>1113</v>
      </c>
      <c r="D723" s="18" t="s">
        <v>1165</v>
      </c>
      <c r="E723" s="60">
        <v>12000</v>
      </c>
      <c r="G723"/>
      <c r="H723" s="322"/>
      <c r="I723" s="477">
        <v>89484</v>
      </c>
      <c r="L723" s="424"/>
    </row>
    <row r="724" spans="1:12" s="1" customFormat="1" ht="15" customHeight="1">
      <c r="A724" s="268">
        <v>9</v>
      </c>
      <c r="B724" s="11" t="s">
        <v>10</v>
      </c>
      <c r="C724" s="15">
        <v>11</v>
      </c>
      <c r="D724" s="19" t="s">
        <v>559</v>
      </c>
      <c r="E724" s="61">
        <f>SUM(E716:E723)</f>
        <v>1861200</v>
      </c>
      <c r="G724"/>
      <c r="H724" s="325">
        <f>SUM(H719:H723)</f>
        <v>1383553</v>
      </c>
      <c r="I724" s="325">
        <f>SUM(I719:I723)</f>
        <v>3949435</v>
      </c>
      <c r="L724" s="424"/>
    </row>
    <row r="725" spans="1:12" s="1" customFormat="1" ht="15" customHeight="1">
      <c r="A725" s="268">
        <v>10</v>
      </c>
      <c r="B725" s="11" t="s">
        <v>10</v>
      </c>
      <c r="C725" s="15">
        <v>12</v>
      </c>
      <c r="D725" s="19" t="s">
        <v>1187</v>
      </c>
      <c r="E725" s="61"/>
      <c r="G725"/>
      <c r="H725" s="325">
        <v>2050000</v>
      </c>
      <c r="I725" s="325"/>
      <c r="L725" s="424"/>
    </row>
    <row r="726" spans="1:12" s="1" customFormat="1" ht="15" customHeight="1">
      <c r="A726" s="268">
        <v>11</v>
      </c>
      <c r="B726" s="11" t="s">
        <v>10</v>
      </c>
      <c r="C726" s="15">
        <v>1</v>
      </c>
      <c r="D726" s="19" t="s">
        <v>1188</v>
      </c>
      <c r="E726" s="61"/>
      <c r="G726"/>
      <c r="H726" s="325">
        <f>SUM(H724:H725)</f>
        <v>3433553</v>
      </c>
      <c r="I726" s="325"/>
      <c r="L726" s="424"/>
    </row>
    <row r="727" spans="1:12" s="1" customFormat="1" ht="15" customHeight="1">
      <c r="A727" s="268">
        <v>12</v>
      </c>
      <c r="B727" s="11" t="s">
        <v>10</v>
      </c>
      <c r="C727" s="10">
        <v>2</v>
      </c>
      <c r="D727" s="18" t="s">
        <v>856</v>
      </c>
      <c r="E727" s="60" t="e">
        <f>SUM(E716+#REF!+#REF!)*0.27</f>
        <v>#REF!</v>
      </c>
      <c r="G727"/>
      <c r="H727" s="322">
        <f>(H724)*0.175+(H725*0.9)*0.175</f>
        <v>564996.775</v>
      </c>
      <c r="I727" s="477">
        <v>725486</v>
      </c>
      <c r="L727" s="424"/>
    </row>
    <row r="728" spans="1:12" s="1" customFormat="1" ht="15" customHeight="1">
      <c r="A728" s="268">
        <v>13</v>
      </c>
      <c r="B728" s="11" t="s">
        <v>10</v>
      </c>
      <c r="C728" s="10">
        <v>2</v>
      </c>
      <c r="D728" s="18" t="s">
        <v>856</v>
      </c>
      <c r="E728" s="60">
        <f>SUM(E722*1.19*0.14)</f>
        <v>9996.000000000002</v>
      </c>
      <c r="F728" s="1">
        <v>54211</v>
      </c>
      <c r="G728"/>
      <c r="H728" s="331"/>
      <c r="I728" s="477"/>
      <c r="L728" s="424"/>
    </row>
    <row r="729" spans="1:12" s="1" customFormat="1" ht="15" customHeight="1">
      <c r="A729" s="268">
        <v>14</v>
      </c>
      <c r="B729" s="11" t="s">
        <v>10</v>
      </c>
      <c r="C729" s="10">
        <v>2</v>
      </c>
      <c r="D729" s="18" t="s">
        <v>1083</v>
      </c>
      <c r="E729" s="60">
        <f>SUM(E722*1.19*0.16)</f>
        <v>11424</v>
      </c>
      <c r="F729" s="1">
        <v>561111</v>
      </c>
      <c r="G729"/>
      <c r="H729" s="331"/>
      <c r="I729" s="477">
        <v>15000</v>
      </c>
      <c r="L729" s="424"/>
    </row>
    <row r="730" spans="1:12" s="1" customFormat="1" ht="15" customHeight="1">
      <c r="A730" s="268">
        <v>15</v>
      </c>
      <c r="B730" s="11" t="s">
        <v>10</v>
      </c>
      <c r="C730" s="15">
        <v>2</v>
      </c>
      <c r="D730" s="671" t="s">
        <v>592</v>
      </c>
      <c r="E730" s="9"/>
      <c r="G730"/>
      <c r="H730" s="348">
        <f>SUM(H727:H729)</f>
        <v>564996.775</v>
      </c>
      <c r="I730" s="348">
        <f>SUM(I727:I729)</f>
        <v>740486</v>
      </c>
      <c r="L730" s="424"/>
    </row>
    <row r="731" spans="1:12" s="1" customFormat="1" ht="15" customHeight="1">
      <c r="A731" s="268">
        <v>16</v>
      </c>
      <c r="B731" s="11" t="s">
        <v>10</v>
      </c>
      <c r="C731" s="304">
        <v>312</v>
      </c>
      <c r="D731" s="681" t="s">
        <v>910</v>
      </c>
      <c r="E731" s="318"/>
      <c r="F731" s="306"/>
      <c r="G731" s="307"/>
      <c r="H731" s="349"/>
      <c r="I731" s="477">
        <v>23858</v>
      </c>
      <c r="L731" s="424"/>
    </row>
    <row r="732" spans="1:12" s="1" customFormat="1" ht="15" customHeight="1">
      <c r="A732" s="268">
        <v>17</v>
      </c>
      <c r="B732" s="11" t="s">
        <v>10</v>
      </c>
      <c r="C732" s="304">
        <v>351</v>
      </c>
      <c r="D732" s="18" t="s">
        <v>14</v>
      </c>
      <c r="E732" s="318"/>
      <c r="F732" s="306"/>
      <c r="G732" s="307"/>
      <c r="H732" s="350"/>
      <c r="I732" s="477">
        <v>6142</v>
      </c>
      <c r="L732" s="424"/>
    </row>
    <row r="733" spans="1:12" s="1" customFormat="1" ht="15" customHeight="1">
      <c r="A733" s="268">
        <v>18</v>
      </c>
      <c r="B733" s="11" t="s">
        <v>10</v>
      </c>
      <c r="C733" s="304">
        <v>355</v>
      </c>
      <c r="D733" s="681" t="s">
        <v>432</v>
      </c>
      <c r="E733" s="318"/>
      <c r="F733" s="306"/>
      <c r="G733" s="307"/>
      <c r="H733" s="350">
        <v>1700</v>
      </c>
      <c r="I733" s="477"/>
      <c r="L733" s="424"/>
    </row>
    <row r="734" spans="1:12" s="1" customFormat="1" ht="15" customHeight="1">
      <c r="A734" s="268">
        <v>19</v>
      </c>
      <c r="B734" s="11" t="s">
        <v>10</v>
      </c>
      <c r="C734" s="15">
        <v>3</v>
      </c>
      <c r="D734" s="671" t="s">
        <v>16</v>
      </c>
      <c r="E734" s="313"/>
      <c r="G734"/>
      <c r="H734" s="351">
        <f>SUM(H731:H733)</f>
        <v>1700</v>
      </c>
      <c r="I734" s="351">
        <f>SUM(I731:I733)</f>
        <v>30000</v>
      </c>
      <c r="L734" s="424"/>
    </row>
    <row r="735" spans="1:12" s="1" customFormat="1" ht="15" customHeight="1">
      <c r="A735" s="268">
        <v>20</v>
      </c>
      <c r="B735" s="11" t="s">
        <v>10</v>
      </c>
      <c r="C735" s="15"/>
      <c r="D735" s="27" t="s">
        <v>767</v>
      </c>
      <c r="E735" s="56" t="e">
        <f>SUM(#REF!)</f>
        <v>#REF!</v>
      </c>
      <c r="G735"/>
      <c r="H735" s="352">
        <f>H726+H730+H733</f>
        <v>4000249.775</v>
      </c>
      <c r="I735" s="352">
        <f>I724+I730+I734</f>
        <v>4719921</v>
      </c>
      <c r="L735" s="424"/>
    </row>
    <row r="736" spans="1:12" s="1" customFormat="1" ht="15" customHeight="1">
      <c r="A736" s="766">
        <v>21</v>
      </c>
      <c r="B736" s="757" t="s">
        <v>557</v>
      </c>
      <c r="C736" s="758"/>
      <c r="D736" s="759"/>
      <c r="E736" s="755" t="e">
        <f>SUM(#REF!)</f>
        <v>#REF!</v>
      </c>
      <c r="G736"/>
      <c r="H736" s="729">
        <f>H735</f>
        <v>4000249.775</v>
      </c>
      <c r="I736" s="749">
        <f>I735</f>
        <v>4719921</v>
      </c>
      <c r="L736" s="424"/>
    </row>
    <row r="737" spans="1:12" s="1" customFormat="1" ht="15" customHeight="1">
      <c r="A737" s="766"/>
      <c r="B737" s="760"/>
      <c r="C737" s="761"/>
      <c r="D737" s="762"/>
      <c r="E737" s="756"/>
      <c r="G737"/>
      <c r="H737" s="730"/>
      <c r="I737" s="750"/>
      <c r="L737" s="424"/>
    </row>
    <row r="738" spans="1:12" s="1" customFormat="1" ht="15" customHeight="1">
      <c r="A738" s="267"/>
      <c r="B738" s="2"/>
      <c r="C738" s="35"/>
      <c r="D738" s="30"/>
      <c r="E738" s="36"/>
      <c r="G738"/>
      <c r="H738" s="332"/>
      <c r="I738" s="497"/>
      <c r="L738" s="424"/>
    </row>
    <row r="739" spans="1:12" s="1" customFormat="1" ht="15" customHeight="1">
      <c r="A739" s="270"/>
      <c r="B739" s="2"/>
      <c r="D739" s="3" t="s">
        <v>102</v>
      </c>
      <c r="E739" s="4"/>
      <c r="G739"/>
      <c r="H739" s="319"/>
      <c r="I739" s="497"/>
      <c r="L739" s="424"/>
    </row>
    <row r="740" spans="1:12" s="1" customFormat="1" ht="15" customHeight="1">
      <c r="A740" s="270"/>
      <c r="B740" s="2"/>
      <c r="D740" s="3" t="s">
        <v>103</v>
      </c>
      <c r="E740" s="4"/>
      <c r="G740"/>
      <c r="H740" s="319"/>
      <c r="I740" s="497"/>
      <c r="L740" s="424"/>
    </row>
    <row r="741" spans="1:12" s="1" customFormat="1" ht="15" customHeight="1">
      <c r="A741" s="270"/>
      <c r="B741" s="2"/>
      <c r="D741" s="3"/>
      <c r="E741" s="6"/>
      <c r="H741" s="320"/>
      <c r="I741" s="497"/>
      <c r="L741" s="424"/>
    </row>
    <row r="742" spans="1:12" s="1" customFormat="1" ht="15" customHeight="1">
      <c r="A742" s="726" t="s">
        <v>278</v>
      </c>
      <c r="B742" s="728" t="s">
        <v>2</v>
      </c>
      <c r="C742" s="728"/>
      <c r="D742" s="8" t="s">
        <v>3</v>
      </c>
      <c r="E742" s="9" t="s">
        <v>4</v>
      </c>
      <c r="F742" s="1">
        <v>511112</v>
      </c>
      <c r="G742"/>
      <c r="H742" s="469" t="s">
        <v>4</v>
      </c>
      <c r="I742" s="475" t="s">
        <v>5</v>
      </c>
      <c r="L742" s="424"/>
    </row>
    <row r="743" spans="1:12" s="1" customFormat="1" ht="15" customHeight="1">
      <c r="A743" s="727"/>
      <c r="B743" s="728" t="s">
        <v>7</v>
      </c>
      <c r="C743" s="728"/>
      <c r="D743" s="8" t="s">
        <v>8</v>
      </c>
      <c r="E743" s="9" t="s">
        <v>9</v>
      </c>
      <c r="G743"/>
      <c r="H743" s="321" t="s">
        <v>1265</v>
      </c>
      <c r="I743" s="495" t="s">
        <v>1068</v>
      </c>
      <c r="L743" s="424"/>
    </row>
    <row r="744" spans="1:12" s="1" customFormat="1" ht="15" customHeight="1">
      <c r="A744" s="268">
        <v>1</v>
      </c>
      <c r="B744" s="11" t="s">
        <v>10</v>
      </c>
      <c r="C744" s="10"/>
      <c r="D744" s="33"/>
      <c r="E744" s="14">
        <v>897866</v>
      </c>
      <c r="G744"/>
      <c r="H744" s="322"/>
      <c r="I744" s="477"/>
      <c r="L744" s="424"/>
    </row>
    <row r="745" spans="1:12" s="1" customFormat="1" ht="15" customHeight="1">
      <c r="A745" s="268">
        <v>2</v>
      </c>
      <c r="B745" s="11" t="s">
        <v>10</v>
      </c>
      <c r="C745" s="15"/>
      <c r="D745" s="42"/>
      <c r="E745" s="56">
        <f>SUM(E744)</f>
        <v>897866</v>
      </c>
      <c r="G745"/>
      <c r="H745" s="340"/>
      <c r="I745" s="496"/>
      <c r="L745" s="424"/>
    </row>
    <row r="746" spans="1:12" s="1" customFormat="1" ht="15" customHeight="1">
      <c r="A746" s="726">
        <v>3</v>
      </c>
      <c r="B746" s="414" t="s">
        <v>557</v>
      </c>
      <c r="C746" s="280"/>
      <c r="D746" s="281"/>
      <c r="E746" s="755">
        <f>SUM(E744:E744)</f>
        <v>897866</v>
      </c>
      <c r="G746"/>
      <c r="H746" s="749">
        <f>SUM(H744:H744)</f>
        <v>0</v>
      </c>
      <c r="I746" s="796"/>
      <c r="L746" s="424"/>
    </row>
    <row r="747" spans="1:12" s="1" customFormat="1" ht="15" customHeight="1">
      <c r="A747" s="727"/>
      <c r="B747" s="282"/>
      <c r="C747" s="283"/>
      <c r="D747" s="284"/>
      <c r="E747" s="756"/>
      <c r="G747"/>
      <c r="H747" s="750"/>
      <c r="I747" s="797"/>
      <c r="L747" s="424"/>
    </row>
    <row r="748" spans="1:12" s="1" customFormat="1" ht="15" customHeight="1">
      <c r="A748" s="267"/>
      <c r="B748" s="2"/>
      <c r="D748"/>
      <c r="E748" s="65"/>
      <c r="G748"/>
      <c r="H748" s="345"/>
      <c r="I748" s="497"/>
      <c r="L748" s="424"/>
    </row>
    <row r="749" spans="1:12" s="1" customFormat="1" ht="15" customHeight="1">
      <c r="A749" s="267"/>
      <c r="B749" s="2"/>
      <c r="D749" s="3" t="s">
        <v>104</v>
      </c>
      <c r="E749" s="4"/>
      <c r="G749"/>
      <c r="H749" s="319"/>
      <c r="I749" s="497"/>
      <c r="L749" s="424"/>
    </row>
    <row r="750" spans="1:12" s="1" customFormat="1" ht="15" customHeight="1">
      <c r="A750" s="267"/>
      <c r="B750" s="2"/>
      <c r="C750" s="37"/>
      <c r="D750" s="3" t="s">
        <v>602</v>
      </c>
      <c r="E750" s="4"/>
      <c r="G750"/>
      <c r="H750" s="319"/>
      <c r="I750" s="497"/>
      <c r="L750" s="424"/>
    </row>
    <row r="751" spans="1:12" s="1" customFormat="1" ht="15" customHeight="1">
      <c r="A751" s="267"/>
      <c r="B751" s="2"/>
      <c r="C751" s="37"/>
      <c r="D751" s="3"/>
      <c r="E751" s="6"/>
      <c r="G751"/>
      <c r="H751" s="320"/>
      <c r="I751" s="497"/>
      <c r="L751" s="424"/>
    </row>
    <row r="752" spans="1:12" s="1" customFormat="1" ht="15" customHeight="1">
      <c r="A752" s="726" t="s">
        <v>278</v>
      </c>
      <c r="B752" s="728" t="s">
        <v>2</v>
      </c>
      <c r="C752" s="728"/>
      <c r="D752" s="8" t="s">
        <v>3</v>
      </c>
      <c r="E752" s="9" t="s">
        <v>4</v>
      </c>
      <c r="F752" s="1">
        <v>511112</v>
      </c>
      <c r="G752"/>
      <c r="H752" s="469" t="s">
        <v>4</v>
      </c>
      <c r="I752" s="475" t="s">
        <v>5</v>
      </c>
      <c r="L752" s="424"/>
    </row>
    <row r="753" spans="1:12" s="1" customFormat="1" ht="18">
      <c r="A753" s="727"/>
      <c r="B753" s="728" t="s">
        <v>7</v>
      </c>
      <c r="C753" s="728"/>
      <c r="D753" s="8" t="s">
        <v>8</v>
      </c>
      <c r="E753" s="9" t="s">
        <v>9</v>
      </c>
      <c r="G753"/>
      <c r="H753" s="321" t="s">
        <v>1265</v>
      </c>
      <c r="I753" s="495" t="s">
        <v>1144</v>
      </c>
      <c r="L753" s="424"/>
    </row>
    <row r="754" spans="1:12" s="1" customFormat="1" ht="18">
      <c r="A754" s="255">
        <v>1</v>
      </c>
      <c r="B754" s="10" t="s">
        <v>10</v>
      </c>
      <c r="C754" s="10">
        <v>312</v>
      </c>
      <c r="D754" s="39" t="s">
        <v>1173</v>
      </c>
      <c r="E754" s="466"/>
      <c r="G754"/>
      <c r="H754" s="321"/>
      <c r="I754" s="477">
        <v>1350251</v>
      </c>
      <c r="L754" s="424"/>
    </row>
    <row r="755" spans="1:12" s="1" customFormat="1" ht="18">
      <c r="A755" s="255">
        <v>2</v>
      </c>
      <c r="B755" s="10" t="s">
        <v>10</v>
      </c>
      <c r="C755" s="10">
        <v>31</v>
      </c>
      <c r="D755" s="616" t="s">
        <v>1155</v>
      </c>
      <c r="E755" s="466"/>
      <c r="G755"/>
      <c r="H755" s="321"/>
      <c r="I755" s="495">
        <f>I754</f>
        <v>1350251</v>
      </c>
      <c r="L755" s="424"/>
    </row>
    <row r="756" spans="1:12" s="455" customFormat="1" ht="18">
      <c r="A756" s="452">
        <v>3</v>
      </c>
      <c r="B756" s="11" t="s">
        <v>10</v>
      </c>
      <c r="C756" s="456">
        <v>337</v>
      </c>
      <c r="D756" s="39" t="s">
        <v>1288</v>
      </c>
      <c r="E756" s="457"/>
      <c r="G756" s="123"/>
      <c r="H756" s="343"/>
      <c r="I756" s="477">
        <v>12313</v>
      </c>
      <c r="L756" s="458"/>
    </row>
    <row r="757" spans="1:12" s="455" customFormat="1" ht="18">
      <c r="A757" s="452">
        <v>4</v>
      </c>
      <c r="B757" s="11" t="s">
        <v>10</v>
      </c>
      <c r="C757" s="517">
        <v>33</v>
      </c>
      <c r="D757" s="577" t="s">
        <v>1059</v>
      </c>
      <c r="E757" s="457"/>
      <c r="G757" s="123"/>
      <c r="H757" s="521"/>
      <c r="I757" s="478">
        <f>I756</f>
        <v>12313</v>
      </c>
      <c r="L757" s="458"/>
    </row>
    <row r="758" spans="1:12" s="455" customFormat="1" ht="18">
      <c r="A758" s="452">
        <v>5</v>
      </c>
      <c r="B758" s="11" t="s">
        <v>10</v>
      </c>
      <c r="C758" s="456">
        <v>351</v>
      </c>
      <c r="D758" s="39" t="s">
        <v>1034</v>
      </c>
      <c r="E758" s="457"/>
      <c r="G758" s="123"/>
      <c r="H758" s="343"/>
      <c r="I758" s="477">
        <v>367892</v>
      </c>
      <c r="L758" s="458"/>
    </row>
    <row r="759" spans="1:12" s="455" customFormat="1" ht="18">
      <c r="A759" s="452">
        <v>6</v>
      </c>
      <c r="B759" s="11" t="s">
        <v>10</v>
      </c>
      <c r="C759" s="456">
        <v>35</v>
      </c>
      <c r="D759" s="39" t="s">
        <v>432</v>
      </c>
      <c r="E759" s="457"/>
      <c r="G759" s="123"/>
      <c r="H759" s="343"/>
      <c r="I759" s="495">
        <f>I758</f>
        <v>367892</v>
      </c>
      <c r="L759" s="458"/>
    </row>
    <row r="760" spans="1:12" s="455" customFormat="1" ht="18">
      <c r="A760" s="452">
        <v>7</v>
      </c>
      <c r="B760" s="11" t="s">
        <v>10</v>
      </c>
      <c r="C760" s="517">
        <v>3</v>
      </c>
      <c r="D760" s="577" t="s">
        <v>1035</v>
      </c>
      <c r="E760" s="518"/>
      <c r="F760" s="519"/>
      <c r="G760" s="520"/>
      <c r="H760" s="521"/>
      <c r="I760" s="478">
        <f>I755+I757+I759</f>
        <v>1730456</v>
      </c>
      <c r="L760" s="458"/>
    </row>
    <row r="761" spans="1:12" s="1" customFormat="1" ht="16.5" customHeight="1">
      <c r="A761" s="452">
        <v>8</v>
      </c>
      <c r="B761" s="11" t="s">
        <v>10</v>
      </c>
      <c r="C761" s="10">
        <v>48</v>
      </c>
      <c r="D761" s="682" t="s">
        <v>822</v>
      </c>
      <c r="E761"/>
      <c r="F761"/>
      <c r="G761"/>
      <c r="H761" s="322">
        <v>3466350</v>
      </c>
      <c r="I761" s="477">
        <v>3345905</v>
      </c>
      <c r="L761" s="424"/>
    </row>
    <row r="762" spans="1:9" ht="18">
      <c r="A762" s="452">
        <v>9</v>
      </c>
      <c r="B762" s="11" t="s">
        <v>10</v>
      </c>
      <c r="C762" s="15">
        <v>4</v>
      </c>
      <c r="D762" s="27" t="s">
        <v>601</v>
      </c>
      <c r="E762" s="56">
        <f>SUM(E761:E761)</f>
        <v>0</v>
      </c>
      <c r="H762" s="340">
        <f>SUM(H761)</f>
        <v>3466350</v>
      </c>
      <c r="I762" s="478">
        <f>I761</f>
        <v>3345905</v>
      </c>
    </row>
    <row r="763" spans="1:9" ht="18">
      <c r="A763" s="452">
        <v>10</v>
      </c>
      <c r="B763" s="55" t="s">
        <v>10</v>
      </c>
      <c r="C763" s="15">
        <v>512</v>
      </c>
      <c r="D763" s="603" t="s">
        <v>475</v>
      </c>
      <c r="E763" s="56"/>
      <c r="H763" s="340"/>
      <c r="I763" s="478"/>
    </row>
    <row r="764" spans="1:9" ht="18">
      <c r="A764" s="452">
        <v>11</v>
      </c>
      <c r="B764" s="55" t="s">
        <v>10</v>
      </c>
      <c r="C764" s="304">
        <v>86</v>
      </c>
      <c r="D764" s="390" t="s">
        <v>1063</v>
      </c>
      <c r="E764" s="522"/>
      <c r="F764" s="306"/>
      <c r="G764" s="307"/>
      <c r="H764" s="395"/>
      <c r="I764" s="476">
        <v>500000</v>
      </c>
    </row>
    <row r="765" spans="1:9" ht="18">
      <c r="A765" s="452">
        <v>12</v>
      </c>
      <c r="B765" s="55" t="s">
        <v>10</v>
      </c>
      <c r="C765" s="304">
        <v>8</v>
      </c>
      <c r="D765" s="390" t="s">
        <v>1174</v>
      </c>
      <c r="E765" s="56"/>
      <c r="H765" s="395"/>
      <c r="I765" s="495">
        <f>I764</f>
        <v>500000</v>
      </c>
    </row>
    <row r="766" spans="1:9" ht="15" customHeight="1">
      <c r="A766" s="726"/>
      <c r="B766" s="757" t="s">
        <v>598</v>
      </c>
      <c r="C766" s="758"/>
      <c r="D766" s="759"/>
      <c r="E766" s="741">
        <f>SUM(E762)</f>
        <v>0</v>
      </c>
      <c r="H766" s="754">
        <f>H762</f>
        <v>3466350</v>
      </c>
      <c r="I766" s="790">
        <f>I760+I762+I763+I765</f>
        <v>5576361</v>
      </c>
    </row>
    <row r="767" spans="1:9" ht="15" customHeight="1">
      <c r="A767" s="727"/>
      <c r="B767" s="760"/>
      <c r="C767" s="761"/>
      <c r="D767" s="762"/>
      <c r="E767" s="741"/>
      <c r="H767" s="754"/>
      <c r="I767" s="791"/>
    </row>
    <row r="769" spans="4:8" ht="18">
      <c r="D769" s="3" t="s">
        <v>1064</v>
      </c>
      <c r="E769" s="4"/>
      <c r="H769" s="319"/>
    </row>
    <row r="770" spans="3:8" ht="18">
      <c r="C770" s="37"/>
      <c r="D770" s="3" t="s">
        <v>1088</v>
      </c>
      <c r="E770" s="4"/>
      <c r="H770" s="319"/>
    </row>
    <row r="771" spans="3:8" ht="18">
      <c r="C771" s="37"/>
      <c r="D771" s="3"/>
      <c r="E771" s="6"/>
      <c r="H771" s="320"/>
    </row>
    <row r="772" spans="1:9" ht="15.75">
      <c r="A772" s="726" t="s">
        <v>278</v>
      </c>
      <c r="B772" s="728" t="s">
        <v>2</v>
      </c>
      <c r="C772" s="728"/>
      <c r="D772" s="8" t="s">
        <v>3</v>
      </c>
      <c r="E772" s="9" t="s">
        <v>4</v>
      </c>
      <c r="F772" s="1">
        <v>511112</v>
      </c>
      <c r="H772" s="469" t="s">
        <v>4</v>
      </c>
      <c r="I772" s="475" t="s">
        <v>5</v>
      </c>
    </row>
    <row r="773" spans="1:9" ht="18">
      <c r="A773" s="727"/>
      <c r="B773" s="728" t="s">
        <v>7</v>
      </c>
      <c r="C773" s="728"/>
      <c r="D773" s="8" t="s">
        <v>8</v>
      </c>
      <c r="E773" s="9" t="s">
        <v>9</v>
      </c>
      <c r="H773" s="321" t="s">
        <v>1265</v>
      </c>
      <c r="I773" s="495" t="s">
        <v>1144</v>
      </c>
    </row>
    <row r="774" spans="1:9" ht="18">
      <c r="A774" s="392">
        <v>1</v>
      </c>
      <c r="B774" s="404" t="s">
        <v>10</v>
      </c>
      <c r="C774" s="404">
        <v>123</v>
      </c>
      <c r="D774" s="448" t="s">
        <v>1085</v>
      </c>
      <c r="E774" s="524"/>
      <c r="F774" s="406"/>
      <c r="G774" s="407"/>
      <c r="H774" s="521">
        <v>630000</v>
      </c>
      <c r="I774" s="478">
        <v>420000</v>
      </c>
    </row>
    <row r="775" spans="1:9" ht="18">
      <c r="A775" s="392">
        <v>2</v>
      </c>
      <c r="B775" s="404" t="s">
        <v>10</v>
      </c>
      <c r="C775" s="404">
        <v>2</v>
      </c>
      <c r="D775" s="448" t="s">
        <v>1086</v>
      </c>
      <c r="E775" s="524"/>
      <c r="F775" s="406"/>
      <c r="G775" s="407"/>
      <c r="H775" s="521">
        <v>45000</v>
      </c>
      <c r="I775" s="478">
        <v>21000</v>
      </c>
    </row>
    <row r="776" spans="1:9" ht="18">
      <c r="A776" s="392">
        <v>3</v>
      </c>
      <c r="B776" s="10" t="s">
        <v>10</v>
      </c>
      <c r="C776" s="10">
        <v>312</v>
      </c>
      <c r="D776" s="39" t="s">
        <v>1173</v>
      </c>
      <c r="E776" s="466"/>
      <c r="H776" s="343"/>
      <c r="I776" s="604">
        <v>3694842</v>
      </c>
    </row>
    <row r="777" spans="1:9" ht="18">
      <c r="A777" s="392">
        <v>4</v>
      </c>
      <c r="B777" s="404" t="s">
        <v>10</v>
      </c>
      <c r="C777" s="404">
        <v>31</v>
      </c>
      <c r="D777" s="577" t="s">
        <v>1155</v>
      </c>
      <c r="E777" s="466"/>
      <c r="H777" s="521"/>
      <c r="I777" s="585">
        <f>I776</f>
        <v>3694842</v>
      </c>
    </row>
    <row r="778" spans="1:9" ht="18">
      <c r="A778" s="392">
        <v>5</v>
      </c>
      <c r="B778" s="10" t="s">
        <v>10</v>
      </c>
      <c r="C778" s="10">
        <v>332</v>
      </c>
      <c r="D778" s="39" t="s">
        <v>403</v>
      </c>
      <c r="E778" s="466"/>
      <c r="H778" s="343">
        <v>125000</v>
      </c>
      <c r="I778" s="516"/>
    </row>
    <row r="779" spans="1:9" ht="18">
      <c r="A779" s="392">
        <v>6</v>
      </c>
      <c r="B779" s="10" t="s">
        <v>10</v>
      </c>
      <c r="C779" s="10">
        <v>336</v>
      </c>
      <c r="D779" s="39" t="s">
        <v>1065</v>
      </c>
      <c r="E779" s="466"/>
      <c r="H779" s="343">
        <v>300000</v>
      </c>
      <c r="I779" s="516">
        <v>2088077</v>
      </c>
    </row>
    <row r="780" spans="1:9" ht="18">
      <c r="A780" s="392">
        <v>7</v>
      </c>
      <c r="B780" s="10"/>
      <c r="C780" s="10">
        <v>337</v>
      </c>
      <c r="D780" s="39" t="s">
        <v>1087</v>
      </c>
      <c r="E780" s="466"/>
      <c r="H780" s="343">
        <v>104047</v>
      </c>
      <c r="I780" s="516"/>
    </row>
    <row r="781" spans="1:9" ht="18">
      <c r="A781" s="392">
        <v>8</v>
      </c>
      <c r="B781" s="404" t="s">
        <v>10</v>
      </c>
      <c r="C781" s="404">
        <v>33</v>
      </c>
      <c r="D781" s="577" t="s">
        <v>1059</v>
      </c>
      <c r="E781" s="466"/>
      <c r="H781" s="521">
        <f>SUM(H778:H780)</f>
        <v>529047</v>
      </c>
      <c r="I781" s="585">
        <f>I779</f>
        <v>2088077</v>
      </c>
    </row>
    <row r="782" spans="1:9" ht="18">
      <c r="A782" s="392">
        <v>9</v>
      </c>
      <c r="B782" s="304" t="s">
        <v>10</v>
      </c>
      <c r="C782" s="304">
        <v>351</v>
      </c>
      <c r="D782" s="39" t="s">
        <v>1034</v>
      </c>
      <c r="E782" s="466"/>
      <c r="H782" s="523">
        <v>142843</v>
      </c>
      <c r="I782" s="516">
        <v>745360</v>
      </c>
    </row>
    <row r="783" spans="1:9" ht="18">
      <c r="A783" s="392">
        <v>10</v>
      </c>
      <c r="B783" s="11" t="s">
        <v>10</v>
      </c>
      <c r="C783" s="456">
        <v>35</v>
      </c>
      <c r="D783" s="605" t="s">
        <v>432</v>
      </c>
      <c r="E783" s="457"/>
      <c r="F783" s="455"/>
      <c r="G783" s="123"/>
      <c r="H783" s="523"/>
      <c r="I783" s="494">
        <f>I782</f>
        <v>745360</v>
      </c>
    </row>
    <row r="784" spans="1:9" ht="18">
      <c r="A784" s="392">
        <v>11</v>
      </c>
      <c r="B784" s="294" t="s">
        <v>10</v>
      </c>
      <c r="C784" s="517">
        <v>3</v>
      </c>
      <c r="D784" s="577" t="s">
        <v>1035</v>
      </c>
      <c r="E784" s="457"/>
      <c r="F784" s="455"/>
      <c r="G784" s="123"/>
      <c r="H784" s="521">
        <f>H781+H782+H783</f>
        <v>671890</v>
      </c>
      <c r="I784" s="525">
        <f>I777+I781+I783</f>
        <v>6528279</v>
      </c>
    </row>
    <row r="785" spans="1:9" ht="18">
      <c r="A785" s="392">
        <v>12</v>
      </c>
      <c r="B785" s="359" t="s">
        <v>10</v>
      </c>
      <c r="C785" s="312">
        <v>512</v>
      </c>
      <c r="D785" s="606" t="s">
        <v>1175</v>
      </c>
      <c r="E785" s="607"/>
      <c r="F785" s="310"/>
      <c r="G785" s="311"/>
      <c r="H785" s="349"/>
      <c r="I785" s="608">
        <v>90000</v>
      </c>
    </row>
    <row r="786" spans="1:9" ht="18">
      <c r="A786" s="392">
        <v>14</v>
      </c>
      <c r="B786" s="55" t="s">
        <v>10</v>
      </c>
      <c r="C786" s="304">
        <v>64</v>
      </c>
      <c r="D786" s="360" t="s">
        <v>485</v>
      </c>
      <c r="E786" s="522"/>
      <c r="F786" s="306"/>
      <c r="G786" s="307"/>
      <c r="H786" s="395">
        <v>858680</v>
      </c>
      <c r="I786" s="604">
        <v>877170</v>
      </c>
    </row>
    <row r="787" spans="1:9" ht="18">
      <c r="A787" s="392">
        <v>15</v>
      </c>
      <c r="B787" s="55" t="s">
        <v>10</v>
      </c>
      <c r="C787" s="304">
        <v>67</v>
      </c>
      <c r="D787" s="360" t="s">
        <v>1066</v>
      </c>
      <c r="E787" s="522"/>
      <c r="F787" s="306"/>
      <c r="G787" s="307"/>
      <c r="H787" s="395">
        <v>231844</v>
      </c>
      <c r="I787" s="604">
        <v>236837</v>
      </c>
    </row>
    <row r="788" spans="1:9" ht="18">
      <c r="A788" s="392">
        <v>16</v>
      </c>
      <c r="B788" s="55" t="s">
        <v>10</v>
      </c>
      <c r="C788" s="15">
        <v>6</v>
      </c>
      <c r="D788" s="356" t="s">
        <v>604</v>
      </c>
      <c r="E788" s="56"/>
      <c r="H788" s="340">
        <f>SUM(H786:H787)</f>
        <v>1090524</v>
      </c>
      <c r="I788" s="526">
        <f>I786+I787</f>
        <v>1114007</v>
      </c>
    </row>
    <row r="789" spans="1:9" ht="12.75" customHeight="1">
      <c r="A789" s="726">
        <v>17</v>
      </c>
      <c r="B789" s="757" t="s">
        <v>1077</v>
      </c>
      <c r="C789" s="758"/>
      <c r="D789" s="759"/>
      <c r="E789" s="741" t="e">
        <f>SUM(#REF!)</f>
        <v>#REF!</v>
      </c>
      <c r="H789" s="754">
        <f>H774+H775+H784+H788</f>
        <v>2437414</v>
      </c>
      <c r="I789" s="754">
        <f>I774+I775+I784+I788</f>
        <v>8083286</v>
      </c>
    </row>
    <row r="790" spans="1:9" ht="12.75" customHeight="1">
      <c r="A790" s="727"/>
      <c r="B790" s="760"/>
      <c r="C790" s="761"/>
      <c r="D790" s="762"/>
      <c r="E790" s="741"/>
      <c r="H790" s="754"/>
      <c r="I790" s="754"/>
    </row>
    <row r="796" ht="69" customHeight="1">
      <c r="H796" s="345">
        <f>H766+H746+H736+H708+H697+H685+H674+H637+H626+H584+H568+H554+H531+H478+H455+H405+H395+H384+H344+H261+H246+H222+H202+H172+H160+H123+H91+H61+H148+H789+H290+W9+H313+H135</f>
        <v>464222200.775</v>
      </c>
    </row>
    <row r="797" ht="18">
      <c r="H797" s="353"/>
    </row>
    <row r="799" spans="1:12" s="1" customFormat="1" ht="15" customHeight="1">
      <c r="A799" s="267"/>
      <c r="B799" s="2"/>
      <c r="D799" s="3" t="s">
        <v>105</v>
      </c>
      <c r="E799" s="4"/>
      <c r="G799"/>
      <c r="H799" s="319"/>
      <c r="I799" s="497"/>
      <c r="L799" s="424"/>
    </row>
    <row r="800" spans="3:8" ht="15" customHeight="1">
      <c r="C800" s="37"/>
      <c r="D800" s="3" t="s">
        <v>106</v>
      </c>
      <c r="E800" s="4"/>
      <c r="H800" s="319"/>
    </row>
    <row r="801" spans="3:8" ht="15" customHeight="1">
      <c r="C801" s="37"/>
      <c r="D801" s="3"/>
      <c r="E801" s="6"/>
      <c r="H801" s="320"/>
    </row>
    <row r="802" spans="1:9" ht="15" customHeight="1">
      <c r="A802" s="726" t="s">
        <v>278</v>
      </c>
      <c r="B802" s="777" t="s">
        <v>2</v>
      </c>
      <c r="C802" s="778"/>
      <c r="D802" s="8" t="s">
        <v>3</v>
      </c>
      <c r="E802" s="9" t="s">
        <v>4</v>
      </c>
      <c r="F802" s="1">
        <v>511112</v>
      </c>
      <c r="H802" s="469" t="s">
        <v>4</v>
      </c>
      <c r="I802" s="494" t="s">
        <v>5</v>
      </c>
    </row>
    <row r="803" spans="1:9" ht="18">
      <c r="A803" s="727"/>
      <c r="B803" s="777" t="s">
        <v>7</v>
      </c>
      <c r="C803" s="778"/>
      <c r="D803" s="8" t="s">
        <v>8</v>
      </c>
      <c r="E803" s="9" t="s">
        <v>9</v>
      </c>
      <c r="H803" s="321" t="s">
        <v>1265</v>
      </c>
      <c r="I803" s="495" t="s">
        <v>1144</v>
      </c>
    </row>
    <row r="804" spans="1:9" ht="18">
      <c r="A804" s="268">
        <v>1</v>
      </c>
      <c r="B804" s="11" t="s">
        <v>10</v>
      </c>
      <c r="C804" s="10">
        <v>512</v>
      </c>
      <c r="D804" s="33" t="s">
        <v>107</v>
      </c>
      <c r="E804" s="14">
        <v>69490587</v>
      </c>
      <c r="H804" s="322">
        <f>H809-H796</f>
        <v>51396690.225000024</v>
      </c>
      <c r="I804" s="477"/>
    </row>
    <row r="805" spans="1:9" ht="18">
      <c r="A805" s="268">
        <v>2</v>
      </c>
      <c r="B805" s="11" t="s">
        <v>10</v>
      </c>
      <c r="C805" s="15"/>
      <c r="D805" s="42"/>
      <c r="E805" s="56">
        <f>SUM(E804:E804)</f>
        <v>69490587</v>
      </c>
      <c r="H805" s="340">
        <f>SUM(H804:H804)</f>
        <v>51396690.225000024</v>
      </c>
      <c r="I805" s="496"/>
    </row>
    <row r="806" spans="1:9" ht="15" customHeight="1">
      <c r="A806" s="726">
        <v>3</v>
      </c>
      <c r="B806" s="757" t="s">
        <v>19</v>
      </c>
      <c r="C806" s="758"/>
      <c r="D806" s="759"/>
      <c r="E806" s="755">
        <f>SUM(E805)</f>
        <v>69490587</v>
      </c>
      <c r="H806" s="749">
        <f>SUM(H805)</f>
        <v>51396690.225000024</v>
      </c>
      <c r="I806" s="496"/>
    </row>
    <row r="807" spans="1:9" ht="15" customHeight="1">
      <c r="A807" s="727"/>
      <c r="B807" s="760"/>
      <c r="C807" s="761"/>
      <c r="D807" s="762"/>
      <c r="E807" s="779"/>
      <c r="H807" s="750"/>
      <c r="I807" s="496"/>
    </row>
    <row r="808" ht="15" customHeight="1"/>
    <row r="809" spans="2:8" ht="15" customHeight="1">
      <c r="B809" s="73"/>
      <c r="C809" s="74"/>
      <c r="D809" s="72" t="s">
        <v>108</v>
      </c>
      <c r="E809" s="75" t="e">
        <f>SUM(E222+E246+#REF!+E626+E344+E61+E261+#REF!+E384+E455+E160+E395+E405+E674+E708+E736+E746+#REF!+E685+E697+E766+E637+E584+E554+E172+E202+E478+E531+E91+E806)</f>
        <v>#REF!</v>
      </c>
      <c r="F809" s="75" t="e">
        <f>SUM(F222+F246+#REF!+F626+F344+F61+F261+#REF!+F384+F455+F160+F395+F405+F674+F708+F736+F746+#REF!+F685+F697+F766+F637+F584+F554+F172+F202+F478+F531+F91+F806)</f>
        <v>#REF!</v>
      </c>
      <c r="G809" s="75" t="e">
        <f>SUM(G222+G246+#REF!+G626+G344+G61+G261+#REF!+G384+G455+G160+G395+G405+G674+G708+G736+G746+#REF!+G685+G697+G766+G637+G584+G554+G172+G202+G478+G531+G91+G806)</f>
        <v>#REF!</v>
      </c>
      <c r="H809" s="345">
        <f>'2.m'!E116</f>
        <v>515618891</v>
      </c>
    </row>
    <row r="810" ht="15" customHeight="1">
      <c r="A810" s="274"/>
    </row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spans="1:12" s="65" customFormat="1" ht="15" customHeight="1">
      <c r="A867" s="267"/>
      <c r="B867" s="2"/>
      <c r="C867"/>
      <c r="D867" s="76"/>
      <c r="F867" s="1"/>
      <c r="G867"/>
      <c r="H867" s="345"/>
      <c r="I867" s="497"/>
      <c r="J867"/>
      <c r="L867" s="433"/>
    </row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</sheetData>
  <sheetProtection/>
  <mergeCells count="269">
    <mergeCell ref="H455:H456"/>
    <mergeCell ref="I746:I747"/>
    <mergeCell ref="I584:I585"/>
    <mergeCell ref="I637:I638"/>
    <mergeCell ref="I455:I456"/>
    <mergeCell ref="I478:I479"/>
    <mergeCell ref="I531:I532"/>
    <mergeCell ref="I554:I555"/>
    <mergeCell ref="I716:I718"/>
    <mergeCell ref="H746:H747"/>
    <mergeCell ref="A772:A773"/>
    <mergeCell ref="B772:C772"/>
    <mergeCell ref="B773:C773"/>
    <mergeCell ref="A789:A790"/>
    <mergeCell ref="B789:D790"/>
    <mergeCell ref="B290:D290"/>
    <mergeCell ref="B644:C644"/>
    <mergeCell ref="B645:C645"/>
    <mergeCell ref="B752:C752"/>
    <mergeCell ref="B753:C753"/>
    <mergeCell ref="E789:E790"/>
    <mergeCell ref="H789:H790"/>
    <mergeCell ref="I789:I790"/>
    <mergeCell ref="I674:I675"/>
    <mergeCell ref="I697:I698"/>
    <mergeCell ref="I685:I686"/>
    <mergeCell ref="I708:I709"/>
    <mergeCell ref="I736:I737"/>
    <mergeCell ref="I766:I767"/>
    <mergeCell ref="E746:E747"/>
    <mergeCell ref="A261:A262"/>
    <mergeCell ref="H568:H569"/>
    <mergeCell ref="H123:H124"/>
    <mergeCell ref="I246:I247"/>
    <mergeCell ref="I261:I262"/>
    <mergeCell ref="I344:I345"/>
    <mergeCell ref="I384:I385"/>
    <mergeCell ref="I395:I396"/>
    <mergeCell ref="E202:E203"/>
    <mergeCell ref="I405:I406"/>
    <mergeCell ref="A178:A179"/>
    <mergeCell ref="B178:C178"/>
    <mergeCell ref="B179:C179"/>
    <mergeCell ref="A228:A229"/>
    <mergeCell ref="B228:C228"/>
    <mergeCell ref="A202:A203"/>
    <mergeCell ref="B202:D203"/>
    <mergeCell ref="A208:A209"/>
    <mergeCell ref="B208:C208"/>
    <mergeCell ref="B626:D627"/>
    <mergeCell ref="I123:I124"/>
    <mergeCell ref="B135:D135"/>
    <mergeCell ref="B229:C229"/>
    <mergeCell ref="I609:I612"/>
    <mergeCell ref="I626:I627"/>
    <mergeCell ref="I568:I569"/>
    <mergeCell ref="H531:H532"/>
    <mergeCell ref="H478:H479"/>
    <mergeCell ref="H384:H385"/>
    <mergeCell ref="H405:H406"/>
    <mergeCell ref="H61:H62"/>
    <mergeCell ref="H222:H223"/>
    <mergeCell ref="H172:H173"/>
    <mergeCell ref="H202:H203"/>
    <mergeCell ref="H91:H92"/>
    <mergeCell ref="H246:H247"/>
    <mergeCell ref="H160:H161"/>
    <mergeCell ref="H766:H767"/>
    <mergeCell ref="H697:H698"/>
    <mergeCell ref="H637:H638"/>
    <mergeCell ref="E637:E638"/>
    <mergeCell ref="E584:E585"/>
    <mergeCell ref="E685:E686"/>
    <mergeCell ref="H584:H585"/>
    <mergeCell ref="E626:E627"/>
    <mergeCell ref="H626:H627"/>
    <mergeCell ref="H708:H709"/>
    <mergeCell ref="E806:E807"/>
    <mergeCell ref="H344:H345"/>
    <mergeCell ref="H554:H555"/>
    <mergeCell ref="E455:E456"/>
    <mergeCell ref="E736:E737"/>
    <mergeCell ref="E674:E675"/>
    <mergeCell ref="H685:H686"/>
    <mergeCell ref="E531:E532"/>
    <mergeCell ref="E395:E396"/>
    <mergeCell ref="H806:H807"/>
    <mergeCell ref="B806:D807"/>
    <mergeCell ref="A736:A737"/>
    <mergeCell ref="A766:A767"/>
    <mergeCell ref="E766:E767"/>
    <mergeCell ref="A802:A803"/>
    <mergeCell ref="B802:C802"/>
    <mergeCell ref="B803:C803"/>
    <mergeCell ref="A806:A807"/>
    <mergeCell ref="B766:D767"/>
    <mergeCell ref="A752:A753"/>
    <mergeCell ref="B715:C715"/>
    <mergeCell ref="A714:A715"/>
    <mergeCell ref="A742:A743"/>
    <mergeCell ref="B742:C742"/>
    <mergeCell ref="B743:C743"/>
    <mergeCell ref="A746:A747"/>
    <mergeCell ref="B736:D737"/>
    <mergeCell ref="B714:C714"/>
    <mergeCell ref="A708:A709"/>
    <mergeCell ref="E708:E709"/>
    <mergeCell ref="A697:A698"/>
    <mergeCell ref="E697:E698"/>
    <mergeCell ref="A703:A704"/>
    <mergeCell ref="B703:C703"/>
    <mergeCell ref="B704:C704"/>
    <mergeCell ref="B697:D698"/>
    <mergeCell ref="B708:D709"/>
    <mergeCell ref="A691:A692"/>
    <mergeCell ref="B691:C691"/>
    <mergeCell ref="B692:C692"/>
    <mergeCell ref="H674:H675"/>
    <mergeCell ref="A681:A682"/>
    <mergeCell ref="B681:C681"/>
    <mergeCell ref="B682:C682"/>
    <mergeCell ref="A685:A686"/>
    <mergeCell ref="B685:D686"/>
    <mergeCell ref="A670:A671"/>
    <mergeCell ref="B670:C670"/>
    <mergeCell ref="B671:C671"/>
    <mergeCell ref="B674:D675"/>
    <mergeCell ref="A633:A634"/>
    <mergeCell ref="B633:C633"/>
    <mergeCell ref="B634:C634"/>
    <mergeCell ref="A637:A638"/>
    <mergeCell ref="A674:A675"/>
    <mergeCell ref="A644:A645"/>
    <mergeCell ref="B637:D638"/>
    <mergeCell ref="A318:A319"/>
    <mergeCell ref="B318:C318"/>
    <mergeCell ref="B319:C319"/>
    <mergeCell ref="A344:A345"/>
    <mergeCell ref="A554:A555"/>
    <mergeCell ref="A478:A479"/>
    <mergeCell ref="B478:D479"/>
    <mergeCell ref="A461:A462"/>
    <mergeCell ref="A626:A627"/>
    <mergeCell ref="A591:A592"/>
    <mergeCell ref="B591:C591"/>
    <mergeCell ref="B592:C592"/>
    <mergeCell ref="A560:A561"/>
    <mergeCell ref="B560:C560"/>
    <mergeCell ref="A576:A577"/>
    <mergeCell ref="B576:C576"/>
    <mergeCell ref="B577:C577"/>
    <mergeCell ref="A584:A585"/>
    <mergeCell ref="B561:C561"/>
    <mergeCell ref="A568:A569"/>
    <mergeCell ref="E568:E569"/>
    <mergeCell ref="A537:A538"/>
    <mergeCell ref="B537:C537"/>
    <mergeCell ref="B538:C538"/>
    <mergeCell ref="A484:A485"/>
    <mergeCell ref="B484:C484"/>
    <mergeCell ref="B485:C485"/>
    <mergeCell ref="A531:A532"/>
    <mergeCell ref="B531:D532"/>
    <mergeCell ref="E554:E555"/>
    <mergeCell ref="B461:C461"/>
    <mergeCell ref="B462:C462"/>
    <mergeCell ref="A411:A412"/>
    <mergeCell ref="B411:C411"/>
    <mergeCell ref="B412:C412"/>
    <mergeCell ref="A455:A456"/>
    <mergeCell ref="B455:D456"/>
    <mergeCell ref="A405:A406"/>
    <mergeCell ref="B405:D406"/>
    <mergeCell ref="E405:E406"/>
    <mergeCell ref="A401:A402"/>
    <mergeCell ref="B401:C401"/>
    <mergeCell ref="A395:A396"/>
    <mergeCell ref="B395:D396"/>
    <mergeCell ref="B402:C402"/>
    <mergeCell ref="A390:A391"/>
    <mergeCell ref="B390:C390"/>
    <mergeCell ref="B391:C391"/>
    <mergeCell ref="A384:A385"/>
    <mergeCell ref="B384:D385"/>
    <mergeCell ref="E384:E385"/>
    <mergeCell ref="A351:A352"/>
    <mergeCell ref="B351:C351"/>
    <mergeCell ref="B352:C352"/>
    <mergeCell ref="E344:E345"/>
    <mergeCell ref="B344:D345"/>
    <mergeCell ref="A252:A253"/>
    <mergeCell ref="A270:A271"/>
    <mergeCell ref="B270:C270"/>
    <mergeCell ref="B271:C271"/>
    <mergeCell ref="B253:C253"/>
    <mergeCell ref="A154:A155"/>
    <mergeCell ref="B252:C252"/>
    <mergeCell ref="B209:C209"/>
    <mergeCell ref="A222:A223"/>
    <mergeCell ref="B222:D223"/>
    <mergeCell ref="A246:A247"/>
    <mergeCell ref="A160:A161"/>
    <mergeCell ref="B160:D161"/>
    <mergeCell ref="A166:A167"/>
    <mergeCell ref="B166:C166"/>
    <mergeCell ref="A68:A69"/>
    <mergeCell ref="B68:C68"/>
    <mergeCell ref="B69:C69"/>
    <mergeCell ref="A130:A131"/>
    <mergeCell ref="B131:C131"/>
    <mergeCell ref="B91:D92"/>
    <mergeCell ref="A172:A173"/>
    <mergeCell ref="B172:D173"/>
    <mergeCell ref="E172:E173"/>
    <mergeCell ref="A4:A5"/>
    <mergeCell ref="B4:C4"/>
    <mergeCell ref="B5:C5"/>
    <mergeCell ref="A61:A62"/>
    <mergeCell ref="B61:D62"/>
    <mergeCell ref="E61:E62"/>
    <mergeCell ref="A91:A92"/>
    <mergeCell ref="B154:C154"/>
    <mergeCell ref="B155:C155"/>
    <mergeCell ref="A97:A98"/>
    <mergeCell ref="B97:C97"/>
    <mergeCell ref="B98:C98"/>
    <mergeCell ref="A123:A124"/>
    <mergeCell ref="B123:D124"/>
    <mergeCell ref="B141:C141"/>
    <mergeCell ref="B142:C142"/>
    <mergeCell ref="A141:A142"/>
    <mergeCell ref="B246:D247"/>
    <mergeCell ref="I330:I332"/>
    <mergeCell ref="I222:I223"/>
    <mergeCell ref="I160:I161"/>
    <mergeCell ref="I202:I203"/>
    <mergeCell ref="E246:E247"/>
    <mergeCell ref="H261:H262"/>
    <mergeCell ref="E160:E161"/>
    <mergeCell ref="B167:C167"/>
    <mergeCell ref="E222:E223"/>
    <mergeCell ref="B149:D149"/>
    <mergeCell ref="I6:I9"/>
    <mergeCell ref="I32:I35"/>
    <mergeCell ref="I61:I62"/>
    <mergeCell ref="I91:I92"/>
    <mergeCell ref="B130:C130"/>
    <mergeCell ref="E123:E124"/>
    <mergeCell ref="E91:E92"/>
    <mergeCell ref="H505:H506"/>
    <mergeCell ref="E261:E262"/>
    <mergeCell ref="E478:E479"/>
    <mergeCell ref="I335:I336"/>
    <mergeCell ref="I357:I359"/>
    <mergeCell ref="I361:I362"/>
    <mergeCell ref="I365:I368"/>
    <mergeCell ref="H414:H416"/>
    <mergeCell ref="I431:I433"/>
    <mergeCell ref="H395:H396"/>
    <mergeCell ref="B313:D313"/>
    <mergeCell ref="A296:A297"/>
    <mergeCell ref="B296:C296"/>
    <mergeCell ref="B297:C297"/>
    <mergeCell ref="H736:H737"/>
    <mergeCell ref="K180:O180"/>
    <mergeCell ref="K181:O181"/>
    <mergeCell ref="I414:I417"/>
    <mergeCell ref="I505:I506"/>
    <mergeCell ref="I512:I513"/>
  </mergeCells>
  <printOptions horizontalCentered="1"/>
  <pageMargins left="0.2755905511811024" right="0.15748031496062992" top="1.1811023622047245" bottom="0.2362204724409449" header="0.5118110236220472" footer="0.15748031496062992"/>
  <pageSetup horizontalDpi="600" verticalDpi="600" orientation="portrait" paperSize="9" scale="46" r:id="rId1"/>
  <headerFooter alignWithMargins="0">
    <oddHeader>&amp;LMAGYARPOLÁNY KÖZSÉG
ÖNKORMÁNYZATA&amp;C2020. ÉVI KÖLTSÉGVETÉS
KORMÁNYZATI FUNKCIÓK
 KIADÁSOK&amp;R4.b. melléklet Magyarpolány Község Önkormányat Kéiselő-testületének
2/2020. (II. 14.) önkormányzati rendeletéhez</oddHeader>
    <oddFooter>&amp;C&amp;P</oddFooter>
  </headerFooter>
  <rowBreaks count="11" manualBreakCount="11">
    <brk id="63" max="8" man="1"/>
    <brk id="138" max="8" man="1"/>
    <brk id="204" max="8" man="1"/>
    <brk id="292" max="8" man="1"/>
    <brk id="347" max="8" man="1"/>
    <brk id="397" max="8" man="1"/>
    <brk id="457" max="8" man="1"/>
    <brk id="533" max="8" man="1"/>
    <brk id="587" max="8" man="1"/>
    <brk id="687" max="8" man="1"/>
    <brk id="790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Layout" workbookViewId="0" topLeftCell="A1">
      <selection activeCell="F11" sqref="F11"/>
    </sheetView>
  </sheetViews>
  <sheetFormatPr defaultColWidth="9.00390625" defaultRowHeight="12.75"/>
  <cols>
    <col min="1" max="1" width="9.125" style="132" customWidth="1"/>
    <col min="2" max="2" width="42.125" style="132" customWidth="1"/>
    <col min="3" max="3" width="18.75390625" style="140" customWidth="1"/>
    <col min="4" max="16384" width="9.125" style="132" customWidth="1"/>
  </cols>
  <sheetData>
    <row r="1" ht="15">
      <c r="C1" s="133"/>
    </row>
    <row r="2" spans="1:3" ht="31.5" customHeight="1">
      <c r="A2" s="134"/>
      <c r="B2" s="134" t="s">
        <v>2</v>
      </c>
      <c r="C2" s="135" t="s">
        <v>114</v>
      </c>
    </row>
    <row r="3" spans="1:3" ht="31.5" customHeight="1">
      <c r="A3" s="136">
        <v>1</v>
      </c>
      <c r="B3" s="136" t="s">
        <v>672</v>
      </c>
      <c r="C3" s="137">
        <f>'4.b.m.'!H804</f>
        <v>51396690.225000024</v>
      </c>
    </row>
    <row r="4" spans="1:3" ht="31.5" customHeight="1">
      <c r="A4" s="136">
        <v>2</v>
      </c>
      <c r="B4" s="136" t="s">
        <v>673</v>
      </c>
      <c r="C4" s="137"/>
    </row>
    <row r="5" spans="1:3" s="139" customFormat="1" ht="31.5" customHeight="1">
      <c r="A5" s="136">
        <v>3</v>
      </c>
      <c r="B5" s="136" t="s">
        <v>674</v>
      </c>
      <c r="C5" s="137">
        <f>SUM(C3:C4)</f>
        <v>51396690.225000024</v>
      </c>
    </row>
  </sheetData>
  <sheetProtection/>
  <printOptions horizontalCentered="1"/>
  <pageMargins left="0.7480314960629921" right="0.7480314960629921" top="1.6929133858267718" bottom="0.984251968503937" header="0.5118110236220472" footer="0.5118110236220472"/>
  <pageSetup horizontalDpi="600" verticalDpi="600" orientation="portrait" paperSize="9" r:id="rId1"/>
  <headerFooter>
    <oddHeader>&amp;LMAGYARPOLÁNY KÖZSÉG 
ÖNKORMÁNYZATA&amp;C2020. ÉVI KÖLTSÉGVETÉS
TARTALÉK&amp;R5. melléklet
Magyarpolány Község Önkormányat
Képviselő-testületének
2/2020. (II. 14.) önkormányzati rendeletéhez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17"/>
  <sheetViews>
    <sheetView view="pageLayout" workbookViewId="0" topLeftCell="A1">
      <selection activeCell="E10" sqref="E10:E11"/>
    </sheetView>
  </sheetViews>
  <sheetFormatPr defaultColWidth="9.00390625" defaultRowHeight="12.75"/>
  <cols>
    <col min="1" max="1" width="9.125" style="141" customWidth="1"/>
    <col min="2" max="2" width="52.375" style="156" bestFit="1" customWidth="1"/>
    <col min="3" max="3" width="9.125" style="142" hidden="1" customWidth="1"/>
    <col min="4" max="4" width="28.875" style="142" hidden="1" customWidth="1"/>
    <col min="5" max="5" width="18.375" style="142" customWidth="1"/>
    <col min="6" max="6" width="19.75390625" style="142" customWidth="1"/>
    <col min="7" max="7" width="17.00390625" style="142" customWidth="1"/>
    <col min="8" max="16384" width="9.125" style="142" customWidth="1"/>
  </cols>
  <sheetData>
    <row r="1" ht="18.75">
      <c r="G1" s="143"/>
    </row>
    <row r="2" spans="1:7" s="141" customFormat="1" ht="18.75">
      <c r="A2" s="144"/>
      <c r="B2" s="144" t="s">
        <v>2</v>
      </c>
      <c r="C2" s="144"/>
      <c r="D2" s="144"/>
      <c r="E2" s="144" t="s">
        <v>114</v>
      </c>
      <c r="F2" s="144" t="s">
        <v>4</v>
      </c>
      <c r="G2" s="144" t="s">
        <v>5</v>
      </c>
    </row>
    <row r="3" spans="1:7" s="148" customFormat="1" ht="15.75">
      <c r="A3" s="145"/>
      <c r="B3" s="146" t="s">
        <v>627</v>
      </c>
      <c r="C3" s="146"/>
      <c r="D3" s="146"/>
      <c r="E3" s="147" t="s">
        <v>675</v>
      </c>
      <c r="F3" s="147" t="s">
        <v>676</v>
      </c>
      <c r="G3" s="147" t="s">
        <v>677</v>
      </c>
    </row>
    <row r="4" spans="1:7" s="148" customFormat="1" ht="30.75" customHeight="1">
      <c r="A4" s="145">
        <f>A3+1</f>
        <v>1</v>
      </c>
      <c r="B4" s="287" t="s">
        <v>678</v>
      </c>
      <c r="C4" s="146"/>
      <c r="D4" s="146"/>
      <c r="E4" s="363" t="s">
        <v>1106</v>
      </c>
      <c r="F4" s="149">
        <f>'2.m'!E87</f>
        <v>27260000</v>
      </c>
      <c r="G4" s="150">
        <v>2019</v>
      </c>
    </row>
    <row r="5" spans="1:7" s="148" customFormat="1" ht="30.75" customHeight="1">
      <c r="A5" s="145">
        <v>2</v>
      </c>
      <c r="B5" s="287" t="s">
        <v>1294</v>
      </c>
      <c r="C5" s="146"/>
      <c r="D5" s="146"/>
      <c r="E5" s="363" t="s">
        <v>1253</v>
      </c>
      <c r="F5" s="149">
        <v>269696000</v>
      </c>
      <c r="G5" s="150">
        <v>2019</v>
      </c>
    </row>
    <row r="6" spans="1:7" s="148" customFormat="1" ht="30.75" customHeight="1">
      <c r="A6" s="145">
        <v>3</v>
      </c>
      <c r="B6" s="288" t="s">
        <v>679</v>
      </c>
      <c r="C6" s="151"/>
      <c r="D6" s="151"/>
      <c r="E6" s="152"/>
      <c r="F6" s="152">
        <f>SUM(F4:F5)</f>
        <v>296956000</v>
      </c>
      <c r="G6" s="150">
        <v>2019</v>
      </c>
    </row>
    <row r="7" spans="1:7" s="148" customFormat="1" ht="30.75" customHeight="1">
      <c r="A7" s="145">
        <f>A6+1</f>
        <v>4</v>
      </c>
      <c r="B7" s="289" t="s">
        <v>1295</v>
      </c>
      <c r="C7" s="151"/>
      <c r="D7" s="151"/>
      <c r="E7" s="363" t="s">
        <v>1098</v>
      </c>
      <c r="F7" s="155">
        <v>109057440</v>
      </c>
      <c r="G7" s="150">
        <v>2019</v>
      </c>
    </row>
    <row r="8" spans="1:7" s="148" customFormat="1" ht="30.75" customHeight="1">
      <c r="A8" s="145">
        <f>A7+1</f>
        <v>5</v>
      </c>
      <c r="B8" s="289" t="s">
        <v>1296</v>
      </c>
      <c r="C8" s="151"/>
      <c r="D8" s="151"/>
      <c r="E8" s="363" t="s">
        <v>1215</v>
      </c>
      <c r="F8" s="155">
        <v>120657541</v>
      </c>
      <c r="G8" s="150">
        <v>2019</v>
      </c>
    </row>
    <row r="9" spans="1:7" s="148" customFormat="1" ht="28.5" customHeight="1">
      <c r="A9" s="145">
        <f>A8+1</f>
        <v>6</v>
      </c>
      <c r="B9" s="289" t="s">
        <v>1297</v>
      </c>
      <c r="C9" s="151"/>
      <c r="D9" s="151"/>
      <c r="E9" s="363" t="s">
        <v>1299</v>
      </c>
      <c r="F9" s="155">
        <v>1090524</v>
      </c>
      <c r="G9" s="150">
        <v>2019</v>
      </c>
    </row>
    <row r="10" spans="1:7" s="148" customFormat="1" ht="28.5" customHeight="1">
      <c r="A10" s="145">
        <f>A9+1</f>
        <v>7</v>
      </c>
      <c r="B10" s="289" t="s">
        <v>1298</v>
      </c>
      <c r="C10" s="151"/>
      <c r="D10" s="151"/>
      <c r="E10" s="363" t="s">
        <v>707</v>
      </c>
      <c r="F10" s="155">
        <v>1300000</v>
      </c>
      <c r="G10" s="150">
        <v>2019</v>
      </c>
    </row>
    <row r="11" spans="1:7" s="148" customFormat="1" ht="32.25" customHeight="1">
      <c r="A11" s="145">
        <f>A10+1</f>
        <v>8</v>
      </c>
      <c r="B11" s="288" t="s">
        <v>680</v>
      </c>
      <c r="C11" s="151"/>
      <c r="D11" s="151"/>
      <c r="E11" s="151"/>
      <c r="F11" s="153">
        <f>SUM(F7:F10)</f>
        <v>232105505</v>
      </c>
      <c r="G11" s="150">
        <v>2019</v>
      </c>
    </row>
    <row r="12" spans="1:2" s="148" customFormat="1" ht="15.75">
      <c r="A12" s="154"/>
      <c r="B12" s="157"/>
    </row>
    <row r="13" spans="1:2" s="148" customFormat="1" ht="15.75">
      <c r="A13" s="154"/>
      <c r="B13" s="157"/>
    </row>
    <row r="14" spans="1:2" s="148" customFormat="1" ht="15.75">
      <c r="A14" s="154"/>
      <c r="B14" s="157"/>
    </row>
    <row r="15" spans="1:2" s="148" customFormat="1" ht="15.75">
      <c r="A15" s="154"/>
      <c r="B15" s="157"/>
    </row>
    <row r="16" spans="1:2" s="148" customFormat="1" ht="15.75">
      <c r="A16" s="154"/>
      <c r="B16" s="157"/>
    </row>
    <row r="17" spans="1:2" s="148" customFormat="1" ht="15.75">
      <c r="A17" s="154"/>
      <c r="B17" s="157"/>
    </row>
    <row r="18" spans="1:2" s="148" customFormat="1" ht="15.75">
      <c r="A18" s="154"/>
      <c r="B18" s="157"/>
    </row>
    <row r="19" spans="1:2" s="148" customFormat="1" ht="15.75">
      <c r="A19" s="154"/>
      <c r="B19" s="157"/>
    </row>
    <row r="20" spans="1:2" s="148" customFormat="1" ht="15.75">
      <c r="A20" s="154"/>
      <c r="B20" s="157"/>
    </row>
    <row r="21" spans="1:2" s="148" customFormat="1" ht="15.75">
      <c r="A21" s="154"/>
      <c r="B21" s="157"/>
    </row>
    <row r="22" spans="1:2" s="148" customFormat="1" ht="15.75">
      <c r="A22" s="154"/>
      <c r="B22" s="157"/>
    </row>
    <row r="23" spans="1:2" s="148" customFormat="1" ht="15.75">
      <c r="A23" s="154"/>
      <c r="B23" s="157"/>
    </row>
    <row r="24" spans="1:2" s="148" customFormat="1" ht="15.75">
      <c r="A24" s="154"/>
      <c r="B24" s="157"/>
    </row>
    <row r="25" spans="1:2" s="148" customFormat="1" ht="15.75">
      <c r="A25" s="154"/>
      <c r="B25" s="157"/>
    </row>
    <row r="26" spans="1:2" s="148" customFormat="1" ht="15.75">
      <c r="A26" s="154"/>
      <c r="B26" s="157"/>
    </row>
    <row r="27" spans="1:2" s="148" customFormat="1" ht="15.75">
      <c r="A27" s="154"/>
      <c r="B27" s="157"/>
    </row>
    <row r="28" spans="1:2" s="148" customFormat="1" ht="15.75">
      <c r="A28" s="154"/>
      <c r="B28" s="157"/>
    </row>
    <row r="29" spans="1:2" s="148" customFormat="1" ht="15.75">
      <c r="A29" s="154"/>
      <c r="B29" s="157"/>
    </row>
    <row r="30" spans="1:2" s="148" customFormat="1" ht="15.75">
      <c r="A30" s="154"/>
      <c r="B30" s="157"/>
    </row>
    <row r="31" spans="1:2" s="148" customFormat="1" ht="15.75">
      <c r="A31" s="154"/>
      <c r="B31" s="157"/>
    </row>
    <row r="32" spans="1:2" s="148" customFormat="1" ht="15.75">
      <c r="A32" s="154"/>
      <c r="B32" s="157"/>
    </row>
    <row r="33" spans="1:2" s="148" customFormat="1" ht="15.75">
      <c r="A33" s="154"/>
      <c r="B33" s="157"/>
    </row>
    <row r="34" spans="1:2" s="148" customFormat="1" ht="15.75">
      <c r="A34" s="154"/>
      <c r="B34" s="157"/>
    </row>
    <row r="35" spans="1:2" s="148" customFormat="1" ht="15.75">
      <c r="A35" s="154"/>
      <c r="B35" s="157"/>
    </row>
    <row r="36" spans="1:2" s="148" customFormat="1" ht="15.75">
      <c r="A36" s="154"/>
      <c r="B36" s="157"/>
    </row>
    <row r="37" spans="1:2" s="148" customFormat="1" ht="15.75">
      <c r="A37" s="154"/>
      <c r="B37" s="157"/>
    </row>
    <row r="38" spans="1:2" s="148" customFormat="1" ht="15.75">
      <c r="A38" s="154"/>
      <c r="B38" s="157"/>
    </row>
    <row r="39" spans="1:2" s="148" customFormat="1" ht="15.75">
      <c r="A39" s="154"/>
      <c r="B39" s="157"/>
    </row>
    <row r="40" spans="1:2" s="148" customFormat="1" ht="15.75">
      <c r="A40" s="154"/>
      <c r="B40" s="157"/>
    </row>
    <row r="41" spans="1:2" s="148" customFormat="1" ht="15.75">
      <c r="A41" s="154"/>
      <c r="B41" s="157"/>
    </row>
    <row r="42" spans="1:2" s="148" customFormat="1" ht="15.75">
      <c r="A42" s="154"/>
      <c r="B42" s="157"/>
    </row>
    <row r="43" spans="1:2" s="148" customFormat="1" ht="15.75">
      <c r="A43" s="154"/>
      <c r="B43" s="157"/>
    </row>
    <row r="44" spans="1:2" s="148" customFormat="1" ht="15.75">
      <c r="A44" s="154"/>
      <c r="B44" s="157"/>
    </row>
    <row r="45" spans="1:2" s="148" customFormat="1" ht="15.75">
      <c r="A45" s="154"/>
      <c r="B45" s="157"/>
    </row>
    <row r="46" spans="1:2" s="148" customFormat="1" ht="15.75">
      <c r="A46" s="154"/>
      <c r="B46" s="157"/>
    </row>
    <row r="47" spans="1:2" s="148" customFormat="1" ht="15.75">
      <c r="A47" s="154"/>
      <c r="B47" s="157"/>
    </row>
    <row r="48" spans="1:2" s="148" customFormat="1" ht="15.75">
      <c r="A48" s="154"/>
      <c r="B48" s="157"/>
    </row>
    <row r="49" spans="1:2" s="148" customFormat="1" ht="15.75">
      <c r="A49" s="154"/>
      <c r="B49" s="157"/>
    </row>
    <row r="50" spans="1:2" s="148" customFormat="1" ht="15.75">
      <c r="A50" s="154"/>
      <c r="B50" s="157"/>
    </row>
    <row r="51" spans="1:2" s="148" customFormat="1" ht="15.75">
      <c r="A51" s="154"/>
      <c r="B51" s="157"/>
    </row>
    <row r="52" spans="1:2" s="148" customFormat="1" ht="15.75">
      <c r="A52" s="154"/>
      <c r="B52" s="157"/>
    </row>
    <row r="53" spans="1:2" s="148" customFormat="1" ht="15.75">
      <c r="A53" s="154"/>
      <c r="B53" s="157"/>
    </row>
    <row r="54" spans="1:2" s="148" customFormat="1" ht="15.75">
      <c r="A54" s="154"/>
      <c r="B54" s="157"/>
    </row>
    <row r="55" spans="1:2" s="148" customFormat="1" ht="15.75">
      <c r="A55" s="154"/>
      <c r="B55" s="157"/>
    </row>
    <row r="56" spans="1:2" s="148" customFormat="1" ht="15.75">
      <c r="A56" s="154"/>
      <c r="B56" s="157"/>
    </row>
    <row r="57" spans="1:2" s="148" customFormat="1" ht="15.75">
      <c r="A57" s="154"/>
      <c r="B57" s="157"/>
    </row>
    <row r="58" spans="1:2" s="148" customFormat="1" ht="15.75">
      <c r="A58" s="154"/>
      <c r="B58" s="157"/>
    </row>
    <row r="59" spans="1:2" s="148" customFormat="1" ht="15.75">
      <c r="A59" s="154"/>
      <c r="B59" s="157"/>
    </row>
    <row r="60" spans="1:2" s="148" customFormat="1" ht="15.75">
      <c r="A60" s="154"/>
      <c r="B60" s="157"/>
    </row>
    <row r="61" spans="1:2" s="148" customFormat="1" ht="15.75">
      <c r="A61" s="154"/>
      <c r="B61" s="157"/>
    </row>
    <row r="62" spans="1:2" s="148" customFormat="1" ht="15.75">
      <c r="A62" s="154"/>
      <c r="B62" s="157"/>
    </row>
    <row r="63" spans="1:2" s="148" customFormat="1" ht="15.75">
      <c r="A63" s="154"/>
      <c r="B63" s="157"/>
    </row>
    <row r="64" spans="1:2" s="148" customFormat="1" ht="15.75">
      <c r="A64" s="154"/>
      <c r="B64" s="157"/>
    </row>
    <row r="65" spans="1:2" s="148" customFormat="1" ht="15.75">
      <c r="A65" s="154"/>
      <c r="B65" s="157"/>
    </row>
    <row r="66" spans="1:2" s="148" customFormat="1" ht="15.75">
      <c r="A66" s="154"/>
      <c r="B66" s="157"/>
    </row>
    <row r="67" spans="1:2" s="148" customFormat="1" ht="15.75">
      <c r="A67" s="154"/>
      <c r="B67" s="157"/>
    </row>
    <row r="68" spans="1:2" s="148" customFormat="1" ht="15.75">
      <c r="A68" s="154"/>
      <c r="B68" s="157"/>
    </row>
    <row r="69" spans="1:2" s="148" customFormat="1" ht="15.75">
      <c r="A69" s="154"/>
      <c r="B69" s="157"/>
    </row>
    <row r="70" spans="1:2" s="148" customFormat="1" ht="15.75">
      <c r="A70" s="154"/>
      <c r="B70" s="157"/>
    </row>
    <row r="71" spans="1:2" s="148" customFormat="1" ht="15.75">
      <c r="A71" s="154"/>
      <c r="B71" s="157"/>
    </row>
    <row r="72" spans="1:2" s="148" customFormat="1" ht="15.75">
      <c r="A72" s="154"/>
      <c r="B72" s="157"/>
    </row>
    <row r="73" spans="1:2" s="148" customFormat="1" ht="15.75">
      <c r="A73" s="154"/>
      <c r="B73" s="157"/>
    </row>
    <row r="74" spans="1:2" s="148" customFormat="1" ht="15.75">
      <c r="A74" s="154"/>
      <c r="B74" s="157"/>
    </row>
    <row r="75" spans="1:2" s="148" customFormat="1" ht="15.75">
      <c r="A75" s="154"/>
      <c r="B75" s="157"/>
    </row>
    <row r="76" spans="1:2" s="148" customFormat="1" ht="15.75">
      <c r="A76" s="154"/>
      <c r="B76" s="157"/>
    </row>
    <row r="77" spans="1:2" s="148" customFormat="1" ht="15.75">
      <c r="A77" s="154"/>
      <c r="B77" s="157"/>
    </row>
    <row r="78" spans="1:2" s="148" customFormat="1" ht="15.75">
      <c r="A78" s="154"/>
      <c r="B78" s="157"/>
    </row>
    <row r="79" spans="1:2" s="148" customFormat="1" ht="15.75">
      <c r="A79" s="154"/>
      <c r="B79" s="157"/>
    </row>
    <row r="80" spans="1:2" s="148" customFormat="1" ht="15.75">
      <c r="A80" s="154"/>
      <c r="B80" s="157"/>
    </row>
    <row r="81" spans="1:2" s="148" customFormat="1" ht="15.75">
      <c r="A81" s="154"/>
      <c r="B81" s="157"/>
    </row>
    <row r="82" spans="1:2" s="148" customFormat="1" ht="15.75">
      <c r="A82" s="154"/>
      <c r="B82" s="157"/>
    </row>
    <row r="83" spans="1:2" s="148" customFormat="1" ht="15.75">
      <c r="A83" s="154"/>
      <c r="B83" s="157"/>
    </row>
    <row r="84" spans="1:2" s="148" customFormat="1" ht="15.75">
      <c r="A84" s="154"/>
      <c r="B84" s="157"/>
    </row>
    <row r="85" spans="1:2" s="148" customFormat="1" ht="15.75">
      <c r="A85" s="154"/>
      <c r="B85" s="157"/>
    </row>
    <row r="86" spans="1:2" s="148" customFormat="1" ht="15.75">
      <c r="A86" s="154"/>
      <c r="B86" s="157"/>
    </row>
    <row r="87" spans="1:2" s="148" customFormat="1" ht="15.75">
      <c r="A87" s="154"/>
      <c r="B87" s="157"/>
    </row>
    <row r="88" spans="1:2" s="148" customFormat="1" ht="15.75">
      <c r="A88" s="154"/>
      <c r="B88" s="157"/>
    </row>
    <row r="89" spans="1:2" s="148" customFormat="1" ht="15.75">
      <c r="A89" s="154"/>
      <c r="B89" s="157"/>
    </row>
    <row r="90" spans="1:2" s="148" customFormat="1" ht="15.75">
      <c r="A90" s="154"/>
      <c r="B90" s="157"/>
    </row>
    <row r="91" spans="1:2" s="148" customFormat="1" ht="15.75">
      <c r="A91" s="154"/>
      <c r="B91" s="157"/>
    </row>
    <row r="92" spans="1:2" s="148" customFormat="1" ht="15.75">
      <c r="A92" s="154"/>
      <c r="B92" s="157"/>
    </row>
    <row r="93" spans="1:2" s="148" customFormat="1" ht="15.75">
      <c r="A93" s="154"/>
      <c r="B93" s="157"/>
    </row>
    <row r="94" spans="1:2" s="148" customFormat="1" ht="15.75">
      <c r="A94" s="154"/>
      <c r="B94" s="157"/>
    </row>
    <row r="95" spans="1:2" s="148" customFormat="1" ht="15.75">
      <c r="A95" s="154"/>
      <c r="B95" s="157"/>
    </row>
    <row r="96" spans="1:2" s="148" customFormat="1" ht="15.75">
      <c r="A96" s="154"/>
      <c r="B96" s="157"/>
    </row>
    <row r="97" spans="1:2" s="148" customFormat="1" ht="15.75">
      <c r="A97" s="154"/>
      <c r="B97" s="157"/>
    </row>
    <row r="98" spans="1:2" s="148" customFormat="1" ht="15.75">
      <c r="A98" s="154"/>
      <c r="B98" s="157"/>
    </row>
    <row r="99" spans="1:2" s="148" customFormat="1" ht="15.75">
      <c r="A99" s="154"/>
      <c r="B99" s="157"/>
    </row>
    <row r="100" spans="1:2" s="148" customFormat="1" ht="15.75">
      <c r="A100" s="154"/>
      <c r="B100" s="157"/>
    </row>
    <row r="101" spans="1:2" s="148" customFormat="1" ht="15.75">
      <c r="A101" s="154"/>
      <c r="B101" s="157"/>
    </row>
    <row r="102" spans="1:2" s="148" customFormat="1" ht="15.75">
      <c r="A102" s="154"/>
      <c r="B102" s="157"/>
    </row>
    <row r="103" spans="1:2" s="148" customFormat="1" ht="15.75">
      <c r="A103" s="154"/>
      <c r="B103" s="157"/>
    </row>
    <row r="104" spans="1:2" s="148" customFormat="1" ht="15.75">
      <c r="A104" s="154"/>
      <c r="B104" s="157"/>
    </row>
    <row r="105" spans="1:2" s="148" customFormat="1" ht="15.75">
      <c r="A105" s="154"/>
      <c r="B105" s="157"/>
    </row>
    <row r="106" spans="1:2" s="148" customFormat="1" ht="15.75">
      <c r="A106" s="154"/>
      <c r="B106" s="157"/>
    </row>
    <row r="107" spans="1:2" s="148" customFormat="1" ht="15.75">
      <c r="A107" s="154"/>
      <c r="B107" s="157"/>
    </row>
    <row r="108" spans="1:2" s="148" customFormat="1" ht="15.75">
      <c r="A108" s="154"/>
      <c r="B108" s="157"/>
    </row>
    <row r="109" spans="1:2" s="148" customFormat="1" ht="15.75">
      <c r="A109" s="154"/>
      <c r="B109" s="157"/>
    </row>
    <row r="110" spans="1:2" s="148" customFormat="1" ht="15.75">
      <c r="A110" s="154"/>
      <c r="B110" s="157"/>
    </row>
    <row r="111" spans="1:2" s="148" customFormat="1" ht="15.75">
      <c r="A111" s="154"/>
      <c r="B111" s="157"/>
    </row>
    <row r="112" spans="1:2" s="148" customFormat="1" ht="15.75">
      <c r="A112" s="154"/>
      <c r="B112" s="157"/>
    </row>
    <row r="113" spans="1:2" s="148" customFormat="1" ht="15.75">
      <c r="A113" s="154"/>
      <c r="B113" s="157"/>
    </row>
    <row r="114" spans="1:2" s="148" customFormat="1" ht="15.75">
      <c r="A114" s="154"/>
      <c r="B114" s="157"/>
    </row>
    <row r="115" spans="1:2" s="148" customFormat="1" ht="15.75">
      <c r="A115" s="154"/>
      <c r="B115" s="157"/>
    </row>
    <row r="116" spans="1:2" s="148" customFormat="1" ht="15.75">
      <c r="A116" s="154"/>
      <c r="B116" s="157"/>
    </row>
    <row r="117" spans="1:2" s="148" customFormat="1" ht="15.75">
      <c r="A117" s="154"/>
      <c r="B117" s="157"/>
    </row>
    <row r="118" spans="1:2" s="148" customFormat="1" ht="15.75">
      <c r="A118" s="154"/>
      <c r="B118" s="157"/>
    </row>
    <row r="119" spans="1:2" s="148" customFormat="1" ht="15.75">
      <c r="A119" s="154"/>
      <c r="B119" s="157"/>
    </row>
    <row r="120" spans="1:2" s="148" customFormat="1" ht="15.75">
      <c r="A120" s="154"/>
      <c r="B120" s="157"/>
    </row>
    <row r="121" spans="1:2" s="148" customFormat="1" ht="15.75">
      <c r="A121" s="154"/>
      <c r="B121" s="157"/>
    </row>
    <row r="122" spans="1:2" s="148" customFormat="1" ht="15.75">
      <c r="A122" s="154"/>
      <c r="B122" s="157"/>
    </row>
    <row r="123" spans="1:2" s="148" customFormat="1" ht="15.75">
      <c r="A123" s="154"/>
      <c r="B123" s="157"/>
    </row>
    <row r="124" spans="1:2" s="148" customFormat="1" ht="15.75">
      <c r="A124" s="154"/>
      <c r="B124" s="157"/>
    </row>
    <row r="125" spans="1:2" s="148" customFormat="1" ht="15.75">
      <c r="A125" s="154"/>
      <c r="B125" s="157"/>
    </row>
    <row r="126" spans="1:2" s="148" customFormat="1" ht="15.75">
      <c r="A126" s="154"/>
      <c r="B126" s="157"/>
    </row>
    <row r="127" spans="1:2" s="148" customFormat="1" ht="15.75">
      <c r="A127" s="154"/>
      <c r="B127" s="157"/>
    </row>
    <row r="128" spans="1:2" s="148" customFormat="1" ht="15.75">
      <c r="A128" s="154"/>
      <c r="B128" s="157"/>
    </row>
    <row r="129" spans="1:2" s="148" customFormat="1" ht="15.75">
      <c r="A129" s="154"/>
      <c r="B129" s="157"/>
    </row>
    <row r="130" spans="1:2" s="148" customFormat="1" ht="15.75">
      <c r="A130" s="154"/>
      <c r="B130" s="157"/>
    </row>
    <row r="131" spans="1:2" s="148" customFormat="1" ht="15.75">
      <c r="A131" s="154"/>
      <c r="B131" s="157"/>
    </row>
    <row r="132" spans="1:2" s="148" customFormat="1" ht="15.75">
      <c r="A132" s="154"/>
      <c r="B132" s="157"/>
    </row>
    <row r="133" spans="1:2" s="148" customFormat="1" ht="15.75">
      <c r="A133" s="154"/>
      <c r="B133" s="157"/>
    </row>
    <row r="134" spans="1:2" s="148" customFormat="1" ht="15.75">
      <c r="A134" s="154"/>
      <c r="B134" s="157"/>
    </row>
    <row r="135" spans="1:2" s="148" customFormat="1" ht="15.75">
      <c r="A135" s="154"/>
      <c r="B135" s="157"/>
    </row>
    <row r="136" spans="1:2" s="148" customFormat="1" ht="15.75">
      <c r="A136" s="154"/>
      <c r="B136" s="157"/>
    </row>
    <row r="137" spans="1:2" s="148" customFormat="1" ht="15.75">
      <c r="A137" s="154"/>
      <c r="B137" s="157"/>
    </row>
    <row r="138" spans="1:2" s="148" customFormat="1" ht="15.75">
      <c r="A138" s="154"/>
      <c r="B138" s="157"/>
    </row>
    <row r="139" spans="1:2" s="148" customFormat="1" ht="15.75">
      <c r="A139" s="154"/>
      <c r="B139" s="157"/>
    </row>
    <row r="140" spans="1:2" s="148" customFormat="1" ht="15.75">
      <c r="A140" s="154"/>
      <c r="B140" s="157"/>
    </row>
    <row r="141" spans="1:2" s="148" customFormat="1" ht="15.75">
      <c r="A141" s="154"/>
      <c r="B141" s="157"/>
    </row>
    <row r="142" spans="1:2" s="148" customFormat="1" ht="15.75">
      <c r="A142" s="154"/>
      <c r="B142" s="157"/>
    </row>
    <row r="143" spans="1:2" s="148" customFormat="1" ht="15.75">
      <c r="A143" s="154"/>
      <c r="B143" s="157"/>
    </row>
    <row r="144" spans="1:2" s="148" customFormat="1" ht="15.75">
      <c r="A144" s="154"/>
      <c r="B144" s="157"/>
    </row>
    <row r="145" spans="1:2" s="148" customFormat="1" ht="15.75">
      <c r="A145" s="154"/>
      <c r="B145" s="157"/>
    </row>
    <row r="146" spans="1:2" s="148" customFormat="1" ht="15.75">
      <c r="A146" s="154"/>
      <c r="B146" s="157"/>
    </row>
    <row r="147" spans="1:2" s="148" customFormat="1" ht="15.75">
      <c r="A147" s="154"/>
      <c r="B147" s="157"/>
    </row>
    <row r="148" spans="1:2" s="148" customFormat="1" ht="15.75">
      <c r="A148" s="154"/>
      <c r="B148" s="157"/>
    </row>
    <row r="149" spans="1:2" s="148" customFormat="1" ht="15.75">
      <c r="A149" s="154"/>
      <c r="B149" s="157"/>
    </row>
    <row r="150" spans="1:2" s="148" customFormat="1" ht="15.75">
      <c r="A150" s="154"/>
      <c r="B150" s="157"/>
    </row>
    <row r="151" spans="1:2" s="148" customFormat="1" ht="15.75">
      <c r="A151" s="154"/>
      <c r="B151" s="157"/>
    </row>
    <row r="152" spans="1:2" s="148" customFormat="1" ht="15.75">
      <c r="A152" s="154"/>
      <c r="B152" s="157"/>
    </row>
    <row r="153" spans="1:2" s="148" customFormat="1" ht="15.75">
      <c r="A153" s="154"/>
      <c r="B153" s="157"/>
    </row>
    <row r="154" spans="1:2" s="148" customFormat="1" ht="15.75">
      <c r="A154" s="154"/>
      <c r="B154" s="157"/>
    </row>
    <row r="155" spans="1:2" s="148" customFormat="1" ht="15.75">
      <c r="A155" s="154"/>
      <c r="B155" s="157"/>
    </row>
    <row r="156" spans="1:2" s="148" customFormat="1" ht="15.75">
      <c r="A156" s="154"/>
      <c r="B156" s="157"/>
    </row>
    <row r="157" spans="1:2" s="148" customFormat="1" ht="15.75">
      <c r="A157" s="154"/>
      <c r="B157" s="157"/>
    </row>
    <row r="158" spans="1:2" s="148" customFormat="1" ht="15.75">
      <c r="A158" s="154"/>
      <c r="B158" s="157"/>
    </row>
    <row r="159" spans="1:2" s="148" customFormat="1" ht="15.75">
      <c r="A159" s="154"/>
      <c r="B159" s="157"/>
    </row>
    <row r="160" spans="1:2" s="148" customFormat="1" ht="15.75">
      <c r="A160" s="154"/>
      <c r="B160" s="157"/>
    </row>
    <row r="161" spans="1:2" s="148" customFormat="1" ht="15.75">
      <c r="A161" s="154"/>
      <c r="B161" s="157"/>
    </row>
    <row r="162" spans="1:2" s="148" customFormat="1" ht="15.75">
      <c r="A162" s="154"/>
      <c r="B162" s="157"/>
    </row>
    <row r="163" spans="1:2" s="148" customFormat="1" ht="15.75">
      <c r="A163" s="154"/>
      <c r="B163" s="157"/>
    </row>
    <row r="164" spans="1:2" s="148" customFormat="1" ht="15.75">
      <c r="A164" s="154"/>
      <c r="B164" s="157"/>
    </row>
    <row r="165" spans="1:2" s="148" customFormat="1" ht="15.75">
      <c r="A165" s="154"/>
      <c r="B165" s="157"/>
    </row>
    <row r="166" spans="1:2" s="148" customFormat="1" ht="15.75">
      <c r="A166" s="154"/>
      <c r="B166" s="157"/>
    </row>
    <row r="167" spans="1:2" s="148" customFormat="1" ht="15.75">
      <c r="A167" s="154"/>
      <c r="B167" s="157"/>
    </row>
    <row r="168" spans="1:2" s="148" customFormat="1" ht="15.75">
      <c r="A168" s="154"/>
      <c r="B168" s="157"/>
    </row>
    <row r="169" spans="1:2" s="148" customFormat="1" ht="15.75">
      <c r="A169" s="154"/>
      <c r="B169" s="157"/>
    </row>
    <row r="170" spans="1:2" s="148" customFormat="1" ht="15.75">
      <c r="A170" s="154"/>
      <c r="B170" s="157"/>
    </row>
    <row r="171" spans="1:2" s="148" customFormat="1" ht="15.75">
      <c r="A171" s="154"/>
      <c r="B171" s="157"/>
    </row>
    <row r="172" spans="1:2" s="148" customFormat="1" ht="15.75">
      <c r="A172" s="154"/>
      <c r="B172" s="157"/>
    </row>
    <row r="173" spans="1:2" s="148" customFormat="1" ht="15.75">
      <c r="A173" s="154"/>
      <c r="B173" s="157"/>
    </row>
    <row r="174" spans="1:2" s="148" customFormat="1" ht="15.75">
      <c r="A174" s="154"/>
      <c r="B174" s="157"/>
    </row>
    <row r="175" spans="1:2" s="148" customFormat="1" ht="15.75">
      <c r="A175" s="154"/>
      <c r="B175" s="157"/>
    </row>
    <row r="176" spans="1:2" s="148" customFormat="1" ht="15.75">
      <c r="A176" s="154"/>
      <c r="B176" s="157"/>
    </row>
    <row r="177" spans="1:2" s="148" customFormat="1" ht="15.75">
      <c r="A177" s="154"/>
      <c r="B177" s="157"/>
    </row>
    <row r="178" spans="1:2" s="148" customFormat="1" ht="15.75">
      <c r="A178" s="154"/>
      <c r="B178" s="157"/>
    </row>
    <row r="179" spans="1:2" s="148" customFormat="1" ht="15.75">
      <c r="A179" s="154"/>
      <c r="B179" s="157"/>
    </row>
    <row r="180" spans="1:2" s="148" customFormat="1" ht="15.75">
      <c r="A180" s="154"/>
      <c r="B180" s="157"/>
    </row>
    <row r="181" spans="1:2" s="148" customFormat="1" ht="15.75">
      <c r="A181" s="154"/>
      <c r="B181" s="157"/>
    </row>
    <row r="182" spans="1:2" s="148" customFormat="1" ht="15.75">
      <c r="A182" s="154"/>
      <c r="B182" s="157"/>
    </row>
    <row r="183" spans="1:2" s="148" customFormat="1" ht="15.75">
      <c r="A183" s="154"/>
      <c r="B183" s="157"/>
    </row>
    <row r="184" spans="1:2" s="148" customFormat="1" ht="15.75">
      <c r="A184" s="154"/>
      <c r="B184" s="157"/>
    </row>
    <row r="185" spans="1:2" s="148" customFormat="1" ht="15.75">
      <c r="A185" s="154"/>
      <c r="B185" s="157"/>
    </row>
    <row r="186" spans="1:2" s="148" customFormat="1" ht="15.75">
      <c r="A186" s="154"/>
      <c r="B186" s="157"/>
    </row>
    <row r="187" spans="1:2" s="148" customFormat="1" ht="15.75">
      <c r="A187" s="154"/>
      <c r="B187" s="157"/>
    </row>
    <row r="188" spans="1:2" s="148" customFormat="1" ht="15.75">
      <c r="A188" s="154"/>
      <c r="B188" s="157"/>
    </row>
    <row r="189" spans="1:2" s="148" customFormat="1" ht="15.75">
      <c r="A189" s="154"/>
      <c r="B189" s="157"/>
    </row>
    <row r="190" spans="1:2" s="148" customFormat="1" ht="15.75">
      <c r="A190" s="154"/>
      <c r="B190" s="157"/>
    </row>
    <row r="191" spans="1:2" s="148" customFormat="1" ht="15.75">
      <c r="A191" s="154"/>
      <c r="B191" s="157"/>
    </row>
    <row r="192" spans="1:2" s="148" customFormat="1" ht="15.75">
      <c r="A192" s="154"/>
      <c r="B192" s="157"/>
    </row>
    <row r="193" spans="1:2" s="148" customFormat="1" ht="15.75">
      <c r="A193" s="154"/>
      <c r="B193" s="157"/>
    </row>
    <row r="194" spans="1:2" s="148" customFormat="1" ht="15.75">
      <c r="A194" s="154"/>
      <c r="B194" s="157"/>
    </row>
    <row r="195" spans="1:2" s="148" customFormat="1" ht="15.75">
      <c r="A195" s="154"/>
      <c r="B195" s="157"/>
    </row>
    <row r="196" spans="1:2" s="148" customFormat="1" ht="15.75">
      <c r="A196" s="154"/>
      <c r="B196" s="157"/>
    </row>
    <row r="197" spans="1:2" s="148" customFormat="1" ht="15.75">
      <c r="A197" s="154"/>
      <c r="B197" s="157"/>
    </row>
    <row r="198" spans="1:2" s="148" customFormat="1" ht="15.75">
      <c r="A198" s="154"/>
      <c r="B198" s="157"/>
    </row>
    <row r="199" spans="1:2" s="148" customFormat="1" ht="15.75">
      <c r="A199" s="154"/>
      <c r="B199" s="157"/>
    </row>
    <row r="200" spans="1:2" s="148" customFormat="1" ht="15.75">
      <c r="A200" s="154"/>
      <c r="B200" s="157"/>
    </row>
    <row r="201" spans="1:2" s="148" customFormat="1" ht="15.75">
      <c r="A201" s="154"/>
      <c r="B201" s="157"/>
    </row>
    <row r="202" spans="1:2" s="148" customFormat="1" ht="15.75">
      <c r="A202" s="154"/>
      <c r="B202" s="157"/>
    </row>
    <row r="203" spans="1:2" s="148" customFormat="1" ht="15.75">
      <c r="A203" s="154"/>
      <c r="B203" s="157"/>
    </row>
    <row r="204" spans="1:2" s="148" customFormat="1" ht="15.75">
      <c r="A204" s="154"/>
      <c r="B204" s="157"/>
    </row>
    <row r="205" spans="1:2" s="148" customFormat="1" ht="15.75">
      <c r="A205" s="154"/>
      <c r="B205" s="157"/>
    </row>
    <row r="206" spans="1:2" s="148" customFormat="1" ht="15.75">
      <c r="A206" s="154"/>
      <c r="B206" s="157"/>
    </row>
    <row r="207" spans="1:2" s="148" customFormat="1" ht="15.75">
      <c r="A207" s="154"/>
      <c r="B207" s="157"/>
    </row>
    <row r="208" spans="1:2" s="148" customFormat="1" ht="15.75">
      <c r="A208" s="154"/>
      <c r="B208" s="157"/>
    </row>
    <row r="209" spans="1:2" s="148" customFormat="1" ht="15.75">
      <c r="A209" s="154"/>
      <c r="B209" s="157"/>
    </row>
    <row r="210" spans="1:2" s="148" customFormat="1" ht="15.75">
      <c r="A210" s="154"/>
      <c r="B210" s="157"/>
    </row>
    <row r="211" spans="1:2" s="148" customFormat="1" ht="15.75">
      <c r="A211" s="154"/>
      <c r="B211" s="157"/>
    </row>
    <row r="212" spans="1:2" s="148" customFormat="1" ht="15.75">
      <c r="A212" s="154"/>
      <c r="B212" s="157"/>
    </row>
    <row r="213" spans="1:2" s="148" customFormat="1" ht="15.75">
      <c r="A213" s="154"/>
      <c r="B213" s="157"/>
    </row>
    <row r="214" spans="1:2" s="148" customFormat="1" ht="15.75">
      <c r="A214" s="154"/>
      <c r="B214" s="157"/>
    </row>
    <row r="215" spans="1:2" s="148" customFormat="1" ht="15.75">
      <c r="A215" s="154"/>
      <c r="B215" s="157"/>
    </row>
    <row r="216" spans="1:2" s="148" customFormat="1" ht="15.75">
      <c r="A216" s="154"/>
      <c r="B216" s="157"/>
    </row>
    <row r="217" spans="1:2" s="148" customFormat="1" ht="15.75">
      <c r="A217" s="154"/>
      <c r="B217" s="157"/>
    </row>
    <row r="218" spans="1:2" s="148" customFormat="1" ht="15.75">
      <c r="A218" s="154"/>
      <c r="B218" s="157"/>
    </row>
    <row r="219" spans="1:2" s="148" customFormat="1" ht="15.75">
      <c r="A219" s="154"/>
      <c r="B219" s="157"/>
    </row>
    <row r="220" spans="1:2" s="148" customFormat="1" ht="15.75">
      <c r="A220" s="154"/>
      <c r="B220" s="157"/>
    </row>
    <row r="221" spans="1:2" s="148" customFormat="1" ht="15.75">
      <c r="A221" s="154"/>
      <c r="B221" s="157"/>
    </row>
    <row r="222" spans="1:2" s="148" customFormat="1" ht="15.75">
      <c r="A222" s="154"/>
      <c r="B222" s="157"/>
    </row>
    <row r="223" spans="1:2" s="148" customFormat="1" ht="15.75">
      <c r="A223" s="154"/>
      <c r="B223" s="157"/>
    </row>
    <row r="224" spans="1:2" s="148" customFormat="1" ht="15.75">
      <c r="A224" s="154"/>
      <c r="B224" s="157"/>
    </row>
    <row r="225" spans="1:2" s="148" customFormat="1" ht="15.75">
      <c r="A225" s="154"/>
      <c r="B225" s="157"/>
    </row>
    <row r="226" spans="1:2" s="148" customFormat="1" ht="15.75">
      <c r="A226" s="154"/>
      <c r="B226" s="157"/>
    </row>
    <row r="227" spans="1:2" s="148" customFormat="1" ht="15.75">
      <c r="A227" s="154"/>
      <c r="B227" s="157"/>
    </row>
    <row r="228" spans="1:2" s="148" customFormat="1" ht="15.75">
      <c r="A228" s="154"/>
      <c r="B228" s="157"/>
    </row>
    <row r="229" spans="1:2" s="148" customFormat="1" ht="15.75">
      <c r="A229" s="154"/>
      <c r="B229" s="157"/>
    </row>
    <row r="230" spans="1:2" s="148" customFormat="1" ht="15.75">
      <c r="A230" s="154"/>
      <c r="B230" s="157"/>
    </row>
    <row r="231" spans="1:2" s="148" customFormat="1" ht="15.75">
      <c r="A231" s="154"/>
      <c r="B231" s="157"/>
    </row>
    <row r="232" spans="1:2" s="148" customFormat="1" ht="15.75">
      <c r="A232" s="154"/>
      <c r="B232" s="157"/>
    </row>
    <row r="233" spans="1:2" s="148" customFormat="1" ht="15.75">
      <c r="A233" s="154"/>
      <c r="B233" s="157"/>
    </row>
    <row r="234" spans="1:2" s="148" customFormat="1" ht="15.75">
      <c r="A234" s="154"/>
      <c r="B234" s="157"/>
    </row>
    <row r="235" spans="1:2" s="148" customFormat="1" ht="15.75">
      <c r="A235" s="154"/>
      <c r="B235" s="157"/>
    </row>
    <row r="236" spans="1:2" s="148" customFormat="1" ht="15.75">
      <c r="A236" s="154"/>
      <c r="B236" s="157"/>
    </row>
    <row r="237" spans="1:2" s="148" customFormat="1" ht="15.75">
      <c r="A237" s="154"/>
      <c r="B237" s="157"/>
    </row>
    <row r="238" spans="1:2" s="148" customFormat="1" ht="15.75">
      <c r="A238" s="154"/>
      <c r="B238" s="157"/>
    </row>
    <row r="239" spans="1:2" s="148" customFormat="1" ht="15.75">
      <c r="A239" s="154"/>
      <c r="B239" s="157"/>
    </row>
    <row r="240" spans="1:2" s="148" customFormat="1" ht="15.75">
      <c r="A240" s="154"/>
      <c r="B240" s="157"/>
    </row>
    <row r="241" spans="1:2" s="148" customFormat="1" ht="15.75">
      <c r="A241" s="154"/>
      <c r="B241" s="157"/>
    </row>
    <row r="242" spans="1:2" s="148" customFormat="1" ht="15.75">
      <c r="A242" s="154"/>
      <c r="B242" s="157"/>
    </row>
    <row r="243" spans="1:2" s="148" customFormat="1" ht="15.75">
      <c r="A243" s="154"/>
      <c r="B243" s="157"/>
    </row>
    <row r="244" spans="1:2" s="148" customFormat="1" ht="15.75">
      <c r="A244" s="154"/>
      <c r="B244" s="157"/>
    </row>
    <row r="245" spans="1:2" s="148" customFormat="1" ht="15.75">
      <c r="A245" s="154"/>
      <c r="B245" s="157"/>
    </row>
    <row r="246" spans="1:2" s="148" customFormat="1" ht="15.75">
      <c r="A246" s="154"/>
      <c r="B246" s="157"/>
    </row>
    <row r="247" spans="1:2" s="148" customFormat="1" ht="15.75">
      <c r="A247" s="154"/>
      <c r="B247" s="157"/>
    </row>
    <row r="248" spans="1:2" s="148" customFormat="1" ht="15.75">
      <c r="A248" s="154"/>
      <c r="B248" s="157"/>
    </row>
    <row r="249" spans="1:2" s="148" customFormat="1" ht="15.75">
      <c r="A249" s="154"/>
      <c r="B249" s="157"/>
    </row>
    <row r="250" spans="1:2" s="148" customFormat="1" ht="15.75">
      <c r="A250" s="154"/>
      <c r="B250" s="157"/>
    </row>
    <row r="251" spans="1:2" s="148" customFormat="1" ht="15.75">
      <c r="A251" s="154"/>
      <c r="B251" s="157"/>
    </row>
    <row r="252" spans="1:2" s="148" customFormat="1" ht="15.75">
      <c r="A252" s="154"/>
      <c r="B252" s="157"/>
    </row>
    <row r="253" spans="1:2" s="148" customFormat="1" ht="15.75">
      <c r="A253" s="154"/>
      <c r="B253" s="157"/>
    </row>
    <row r="254" spans="1:2" s="148" customFormat="1" ht="15.75">
      <c r="A254" s="154"/>
      <c r="B254" s="157"/>
    </row>
    <row r="255" spans="1:2" s="148" customFormat="1" ht="15.75">
      <c r="A255" s="154"/>
      <c r="B255" s="157"/>
    </row>
    <row r="256" spans="1:2" s="148" customFormat="1" ht="15.75">
      <c r="A256" s="154"/>
      <c r="B256" s="157"/>
    </row>
    <row r="257" spans="1:2" s="148" customFormat="1" ht="15.75">
      <c r="A257" s="154"/>
      <c r="B257" s="157"/>
    </row>
    <row r="258" spans="1:2" s="148" customFormat="1" ht="15.75">
      <c r="A258" s="154"/>
      <c r="B258" s="157"/>
    </row>
    <row r="259" spans="1:2" s="148" customFormat="1" ht="15.75">
      <c r="A259" s="154"/>
      <c r="B259" s="157"/>
    </row>
    <row r="260" spans="1:2" s="148" customFormat="1" ht="15.75">
      <c r="A260" s="154"/>
      <c r="B260" s="157"/>
    </row>
    <row r="261" spans="1:2" s="148" customFormat="1" ht="15.75">
      <c r="A261" s="154"/>
      <c r="B261" s="157"/>
    </row>
    <row r="262" spans="1:2" s="148" customFormat="1" ht="15.75">
      <c r="A262" s="154"/>
      <c r="B262" s="157"/>
    </row>
    <row r="263" spans="1:2" s="148" customFormat="1" ht="15.75">
      <c r="A263" s="154"/>
      <c r="B263" s="157"/>
    </row>
    <row r="264" spans="1:2" s="148" customFormat="1" ht="15.75">
      <c r="A264" s="154"/>
      <c r="B264" s="157"/>
    </row>
    <row r="265" spans="1:2" s="148" customFormat="1" ht="15.75">
      <c r="A265" s="154"/>
      <c r="B265" s="157"/>
    </row>
    <row r="266" spans="1:2" s="148" customFormat="1" ht="15.75">
      <c r="A266" s="154"/>
      <c r="B266" s="157"/>
    </row>
    <row r="267" spans="1:2" s="148" customFormat="1" ht="15.75">
      <c r="A267" s="154"/>
      <c r="B267" s="157"/>
    </row>
    <row r="268" spans="1:2" s="148" customFormat="1" ht="15.75">
      <c r="A268" s="154"/>
      <c r="B268" s="157"/>
    </row>
    <row r="269" spans="1:2" s="148" customFormat="1" ht="15.75">
      <c r="A269" s="154"/>
      <c r="B269" s="157"/>
    </row>
    <row r="270" spans="1:2" s="148" customFormat="1" ht="15.75">
      <c r="A270" s="154"/>
      <c r="B270" s="157"/>
    </row>
    <row r="271" spans="1:2" s="148" customFormat="1" ht="15.75">
      <c r="A271" s="154"/>
      <c r="B271" s="157"/>
    </row>
    <row r="272" spans="1:2" s="148" customFormat="1" ht="15.75">
      <c r="A272" s="154"/>
      <c r="B272" s="157"/>
    </row>
    <row r="273" spans="1:2" s="148" customFormat="1" ht="15.75">
      <c r="A273" s="154"/>
      <c r="B273" s="157"/>
    </row>
    <row r="274" spans="1:2" s="148" customFormat="1" ht="15.75">
      <c r="A274" s="154"/>
      <c r="B274" s="157"/>
    </row>
    <row r="275" spans="1:2" s="148" customFormat="1" ht="15.75">
      <c r="A275" s="154"/>
      <c r="B275" s="157"/>
    </row>
    <row r="276" spans="1:2" s="148" customFormat="1" ht="15.75">
      <c r="A276" s="154"/>
      <c r="B276" s="157"/>
    </row>
    <row r="277" spans="1:2" s="148" customFormat="1" ht="15.75">
      <c r="A277" s="154"/>
      <c r="B277" s="157"/>
    </row>
    <row r="278" spans="1:2" s="148" customFormat="1" ht="15.75">
      <c r="A278" s="154"/>
      <c r="B278" s="157"/>
    </row>
    <row r="279" spans="1:2" s="148" customFormat="1" ht="15.75">
      <c r="A279" s="154"/>
      <c r="B279" s="157"/>
    </row>
    <row r="280" spans="1:2" s="148" customFormat="1" ht="15.75">
      <c r="A280" s="154"/>
      <c r="B280" s="157"/>
    </row>
    <row r="281" spans="1:2" s="148" customFormat="1" ht="15.75">
      <c r="A281" s="154"/>
      <c r="B281" s="157"/>
    </row>
    <row r="282" spans="1:2" s="148" customFormat="1" ht="15.75">
      <c r="A282" s="154"/>
      <c r="B282" s="157"/>
    </row>
    <row r="283" spans="1:2" s="148" customFormat="1" ht="15.75">
      <c r="A283" s="154"/>
      <c r="B283" s="157"/>
    </row>
    <row r="284" spans="1:2" s="148" customFormat="1" ht="15.75">
      <c r="A284" s="154"/>
      <c r="B284" s="157"/>
    </row>
    <row r="285" spans="1:2" s="148" customFormat="1" ht="15.75">
      <c r="A285" s="154"/>
      <c r="B285" s="157"/>
    </row>
    <row r="286" spans="1:2" s="148" customFormat="1" ht="15.75">
      <c r="A286" s="154"/>
      <c r="B286" s="157"/>
    </row>
    <row r="287" spans="1:2" s="148" customFormat="1" ht="15.75">
      <c r="A287" s="154"/>
      <c r="B287" s="157"/>
    </row>
    <row r="288" spans="1:2" s="148" customFormat="1" ht="15.75">
      <c r="A288" s="154"/>
      <c r="B288" s="157"/>
    </row>
    <row r="289" spans="1:2" s="148" customFormat="1" ht="15.75">
      <c r="A289" s="154"/>
      <c r="B289" s="157"/>
    </row>
    <row r="290" spans="1:2" s="148" customFormat="1" ht="15.75">
      <c r="A290" s="154"/>
      <c r="B290" s="157"/>
    </row>
    <row r="291" spans="1:2" s="148" customFormat="1" ht="15.75">
      <c r="A291" s="154"/>
      <c r="B291" s="157"/>
    </row>
    <row r="292" spans="1:2" s="148" customFormat="1" ht="15.75">
      <c r="A292" s="154"/>
      <c r="B292" s="157"/>
    </row>
    <row r="293" spans="1:2" s="148" customFormat="1" ht="15.75">
      <c r="A293" s="154"/>
      <c r="B293" s="157"/>
    </row>
    <row r="294" spans="1:2" s="148" customFormat="1" ht="15.75">
      <c r="A294" s="154"/>
      <c r="B294" s="157"/>
    </row>
    <row r="295" spans="1:2" s="148" customFormat="1" ht="15.75">
      <c r="A295" s="154"/>
      <c r="B295" s="157"/>
    </row>
    <row r="296" spans="1:2" s="148" customFormat="1" ht="15.75">
      <c r="A296" s="154"/>
      <c r="B296" s="157"/>
    </row>
    <row r="297" spans="1:2" s="148" customFormat="1" ht="15.75">
      <c r="A297" s="154"/>
      <c r="B297" s="157"/>
    </row>
    <row r="298" spans="1:2" s="148" customFormat="1" ht="15.75">
      <c r="A298" s="154"/>
      <c r="B298" s="157"/>
    </row>
    <row r="299" spans="1:2" s="148" customFormat="1" ht="15.75">
      <c r="A299" s="154"/>
      <c r="B299" s="157"/>
    </row>
    <row r="300" spans="1:2" s="148" customFormat="1" ht="15.75">
      <c r="A300" s="154"/>
      <c r="B300" s="157"/>
    </row>
    <row r="301" spans="1:2" s="148" customFormat="1" ht="15.75">
      <c r="A301" s="154"/>
      <c r="B301" s="157"/>
    </row>
    <row r="302" spans="1:2" s="148" customFormat="1" ht="15.75">
      <c r="A302" s="154"/>
      <c r="B302" s="157"/>
    </row>
    <row r="303" spans="1:2" s="148" customFormat="1" ht="15.75">
      <c r="A303" s="154"/>
      <c r="B303" s="157"/>
    </row>
    <row r="304" spans="1:2" s="148" customFormat="1" ht="15.75">
      <c r="A304" s="154"/>
      <c r="B304" s="157"/>
    </row>
    <row r="305" spans="1:2" s="148" customFormat="1" ht="15.75">
      <c r="A305" s="154"/>
      <c r="B305" s="157"/>
    </row>
    <row r="306" spans="1:2" s="148" customFormat="1" ht="15.75">
      <c r="A306" s="154"/>
      <c r="B306" s="157"/>
    </row>
    <row r="307" spans="1:2" s="148" customFormat="1" ht="15.75">
      <c r="A307" s="154"/>
      <c r="B307" s="157"/>
    </row>
    <row r="308" spans="1:2" s="148" customFormat="1" ht="15.75">
      <c r="A308" s="154"/>
      <c r="B308" s="157"/>
    </row>
    <row r="309" spans="1:2" s="148" customFormat="1" ht="15.75">
      <c r="A309" s="154"/>
      <c r="B309" s="157"/>
    </row>
    <row r="310" spans="1:2" s="148" customFormat="1" ht="15.75">
      <c r="A310" s="154"/>
      <c r="B310" s="157"/>
    </row>
    <row r="311" spans="1:2" s="148" customFormat="1" ht="15.75">
      <c r="A311" s="154"/>
      <c r="B311" s="157"/>
    </row>
    <row r="312" spans="1:2" s="148" customFormat="1" ht="15.75">
      <c r="A312" s="154"/>
      <c r="B312" s="157"/>
    </row>
    <row r="313" spans="1:2" s="148" customFormat="1" ht="15.75">
      <c r="A313" s="154"/>
      <c r="B313" s="157"/>
    </row>
    <row r="314" spans="1:2" s="148" customFormat="1" ht="15.75">
      <c r="A314" s="154"/>
      <c r="B314" s="157"/>
    </row>
    <row r="315" spans="1:2" s="148" customFormat="1" ht="15.75">
      <c r="A315" s="154"/>
      <c r="B315" s="157"/>
    </row>
    <row r="316" spans="1:2" s="148" customFormat="1" ht="15.75">
      <c r="A316" s="154"/>
      <c r="B316" s="157"/>
    </row>
    <row r="317" spans="1:2" s="148" customFormat="1" ht="15.75">
      <c r="A317" s="154"/>
      <c r="B317" s="157"/>
    </row>
    <row r="318" spans="1:2" s="148" customFormat="1" ht="15.75">
      <c r="A318" s="154"/>
      <c r="B318" s="157"/>
    </row>
    <row r="319" spans="1:2" s="148" customFormat="1" ht="15.75">
      <c r="A319" s="154"/>
      <c r="B319" s="157"/>
    </row>
    <row r="320" spans="1:2" s="148" customFormat="1" ht="15.75">
      <c r="A320" s="154"/>
      <c r="B320" s="157"/>
    </row>
    <row r="321" spans="1:2" s="148" customFormat="1" ht="15.75">
      <c r="A321" s="154"/>
      <c r="B321" s="157"/>
    </row>
    <row r="322" spans="1:2" s="148" customFormat="1" ht="15.75">
      <c r="A322" s="154"/>
      <c r="B322" s="157"/>
    </row>
    <row r="323" spans="1:2" s="148" customFormat="1" ht="15.75">
      <c r="A323" s="154"/>
      <c r="B323" s="157"/>
    </row>
    <row r="324" spans="1:2" s="148" customFormat="1" ht="15.75">
      <c r="A324" s="154"/>
      <c r="B324" s="157"/>
    </row>
    <row r="325" spans="1:2" s="148" customFormat="1" ht="15.75">
      <c r="A325" s="154"/>
      <c r="B325" s="157"/>
    </row>
    <row r="326" spans="1:2" s="148" customFormat="1" ht="15.75">
      <c r="A326" s="154"/>
      <c r="B326" s="157"/>
    </row>
    <row r="327" spans="1:2" s="148" customFormat="1" ht="15.75">
      <c r="A327" s="154"/>
      <c r="B327" s="157"/>
    </row>
    <row r="328" spans="1:2" s="148" customFormat="1" ht="15.75">
      <c r="A328" s="154"/>
      <c r="B328" s="157"/>
    </row>
    <row r="329" spans="1:2" s="148" customFormat="1" ht="15.75">
      <c r="A329" s="154"/>
      <c r="B329" s="157"/>
    </row>
    <row r="330" spans="1:2" s="148" customFormat="1" ht="15.75">
      <c r="A330" s="154"/>
      <c r="B330" s="157"/>
    </row>
    <row r="331" spans="1:2" s="148" customFormat="1" ht="15.75">
      <c r="A331" s="154"/>
      <c r="B331" s="157"/>
    </row>
    <row r="332" spans="1:2" s="148" customFormat="1" ht="15.75">
      <c r="A332" s="154"/>
      <c r="B332" s="157"/>
    </row>
    <row r="333" spans="1:2" s="148" customFormat="1" ht="15.75">
      <c r="A333" s="154"/>
      <c r="B333" s="157"/>
    </row>
    <row r="334" spans="1:2" s="148" customFormat="1" ht="15.75">
      <c r="A334" s="154"/>
      <c r="B334" s="157"/>
    </row>
    <row r="335" spans="1:2" s="148" customFormat="1" ht="15.75">
      <c r="A335" s="154"/>
      <c r="B335" s="157"/>
    </row>
    <row r="336" spans="1:2" s="148" customFormat="1" ht="15.75">
      <c r="A336" s="154"/>
      <c r="B336" s="157"/>
    </row>
    <row r="337" spans="1:2" s="148" customFormat="1" ht="15.75">
      <c r="A337" s="154"/>
      <c r="B337" s="157"/>
    </row>
    <row r="338" spans="1:2" s="148" customFormat="1" ht="15.75">
      <c r="A338" s="154"/>
      <c r="B338" s="157"/>
    </row>
    <row r="339" spans="1:2" s="148" customFormat="1" ht="15.75">
      <c r="A339" s="154"/>
      <c r="B339" s="157"/>
    </row>
    <row r="340" spans="1:2" s="148" customFormat="1" ht="15.75">
      <c r="A340" s="154"/>
      <c r="B340" s="157"/>
    </row>
    <row r="341" spans="1:2" s="148" customFormat="1" ht="15.75">
      <c r="A341" s="154"/>
      <c r="B341" s="157"/>
    </row>
    <row r="342" spans="1:2" s="148" customFormat="1" ht="15.75">
      <c r="A342" s="154"/>
      <c r="B342" s="157"/>
    </row>
    <row r="343" spans="1:2" s="148" customFormat="1" ht="15.75">
      <c r="A343" s="154"/>
      <c r="B343" s="157"/>
    </row>
    <row r="344" spans="1:2" s="148" customFormat="1" ht="15.75">
      <c r="A344" s="154"/>
      <c r="B344" s="157"/>
    </row>
    <row r="345" spans="1:2" s="148" customFormat="1" ht="15.75">
      <c r="A345" s="154"/>
      <c r="B345" s="157"/>
    </row>
    <row r="346" spans="1:2" s="148" customFormat="1" ht="15.75">
      <c r="A346" s="154"/>
      <c r="B346" s="157"/>
    </row>
    <row r="347" spans="1:2" s="148" customFormat="1" ht="15.75">
      <c r="A347" s="154"/>
      <c r="B347" s="157"/>
    </row>
    <row r="348" spans="1:2" s="148" customFormat="1" ht="15.75">
      <c r="A348" s="154"/>
      <c r="B348" s="157"/>
    </row>
    <row r="349" spans="1:2" s="148" customFormat="1" ht="15.75">
      <c r="A349" s="154"/>
      <c r="B349" s="157"/>
    </row>
    <row r="350" spans="1:2" s="148" customFormat="1" ht="15.75">
      <c r="A350" s="154"/>
      <c r="B350" s="157"/>
    </row>
    <row r="351" spans="1:2" s="148" customFormat="1" ht="15.75">
      <c r="A351" s="154"/>
      <c r="B351" s="157"/>
    </row>
    <row r="352" spans="1:2" s="148" customFormat="1" ht="15.75">
      <c r="A352" s="154"/>
      <c r="B352" s="157"/>
    </row>
    <row r="353" spans="1:2" s="148" customFormat="1" ht="15.75">
      <c r="A353" s="154"/>
      <c r="B353" s="157"/>
    </row>
    <row r="354" spans="1:2" s="148" customFormat="1" ht="15.75">
      <c r="A354" s="154"/>
      <c r="B354" s="157"/>
    </row>
    <row r="355" spans="1:2" s="148" customFormat="1" ht="15.75">
      <c r="A355" s="154"/>
      <c r="B355" s="157"/>
    </row>
    <row r="356" spans="1:2" s="148" customFormat="1" ht="15.75">
      <c r="A356" s="154"/>
      <c r="B356" s="157"/>
    </row>
    <row r="357" spans="1:2" s="148" customFormat="1" ht="15.75">
      <c r="A357" s="154"/>
      <c r="B357" s="157"/>
    </row>
    <row r="358" spans="1:2" s="148" customFormat="1" ht="15.75">
      <c r="A358" s="154"/>
      <c r="B358" s="157"/>
    </row>
    <row r="359" spans="1:2" s="148" customFormat="1" ht="15.75">
      <c r="A359" s="154"/>
      <c r="B359" s="157"/>
    </row>
    <row r="360" spans="1:2" s="148" customFormat="1" ht="15.75">
      <c r="A360" s="154"/>
      <c r="B360" s="157"/>
    </row>
    <row r="361" spans="1:2" s="148" customFormat="1" ht="15.75">
      <c r="A361" s="154"/>
      <c r="B361" s="157"/>
    </row>
    <row r="362" spans="1:2" s="148" customFormat="1" ht="15.75">
      <c r="A362" s="154"/>
      <c r="B362" s="157"/>
    </row>
    <row r="363" spans="1:2" s="148" customFormat="1" ht="15.75">
      <c r="A363" s="154"/>
      <c r="B363" s="157"/>
    </row>
    <row r="364" spans="1:2" s="148" customFormat="1" ht="15.75">
      <c r="A364" s="154"/>
      <c r="B364" s="157"/>
    </row>
    <row r="365" spans="1:2" s="148" customFormat="1" ht="15.75">
      <c r="A365" s="154"/>
      <c r="B365" s="157"/>
    </row>
    <row r="366" spans="1:2" s="148" customFormat="1" ht="15.75">
      <c r="A366" s="154"/>
      <c r="B366" s="157"/>
    </row>
    <row r="367" spans="1:2" s="148" customFormat="1" ht="15.75">
      <c r="A367" s="154"/>
      <c r="B367" s="157"/>
    </row>
    <row r="368" spans="1:2" s="148" customFormat="1" ht="15.75">
      <c r="A368" s="154"/>
      <c r="B368" s="157"/>
    </row>
    <row r="369" spans="1:2" s="148" customFormat="1" ht="15.75">
      <c r="A369" s="154"/>
      <c r="B369" s="157"/>
    </row>
    <row r="370" spans="1:2" s="148" customFormat="1" ht="15.75">
      <c r="A370" s="154"/>
      <c r="B370" s="157"/>
    </row>
    <row r="371" spans="1:2" s="148" customFormat="1" ht="15.75">
      <c r="A371" s="154"/>
      <c r="B371" s="157"/>
    </row>
    <row r="372" spans="1:2" s="148" customFormat="1" ht="15.75">
      <c r="A372" s="154"/>
      <c r="B372" s="157"/>
    </row>
    <row r="373" spans="1:2" s="148" customFormat="1" ht="15.75">
      <c r="A373" s="154"/>
      <c r="B373" s="157"/>
    </row>
    <row r="374" spans="1:2" s="148" customFormat="1" ht="15.75">
      <c r="A374" s="154"/>
      <c r="B374" s="157"/>
    </row>
    <row r="375" spans="1:2" s="148" customFormat="1" ht="15.75">
      <c r="A375" s="154"/>
      <c r="B375" s="157"/>
    </row>
    <row r="376" spans="1:2" s="148" customFormat="1" ht="15.75">
      <c r="A376" s="154"/>
      <c r="B376" s="157"/>
    </row>
    <row r="377" spans="1:2" s="148" customFormat="1" ht="15.75">
      <c r="A377" s="154"/>
      <c r="B377" s="157"/>
    </row>
    <row r="378" spans="1:2" s="148" customFormat="1" ht="15.75">
      <c r="A378" s="154"/>
      <c r="B378" s="157"/>
    </row>
    <row r="379" spans="1:2" s="148" customFormat="1" ht="15.75">
      <c r="A379" s="154"/>
      <c r="B379" s="157"/>
    </row>
    <row r="380" spans="1:2" s="148" customFormat="1" ht="15.75">
      <c r="A380" s="154"/>
      <c r="B380" s="157"/>
    </row>
    <row r="381" spans="1:2" s="148" customFormat="1" ht="15.75">
      <c r="A381" s="154"/>
      <c r="B381" s="157"/>
    </row>
    <row r="382" spans="1:2" s="148" customFormat="1" ht="15.75">
      <c r="A382" s="154"/>
      <c r="B382" s="157"/>
    </row>
    <row r="383" spans="1:2" s="148" customFormat="1" ht="15.75">
      <c r="A383" s="154"/>
      <c r="B383" s="157"/>
    </row>
    <row r="384" spans="1:2" s="148" customFormat="1" ht="15.75">
      <c r="A384" s="154"/>
      <c r="B384" s="157"/>
    </row>
    <row r="385" spans="1:2" s="148" customFormat="1" ht="15.75">
      <c r="A385" s="154"/>
      <c r="B385" s="157"/>
    </row>
    <row r="386" spans="1:2" s="148" customFormat="1" ht="15.75">
      <c r="A386" s="154"/>
      <c r="B386" s="157"/>
    </row>
    <row r="387" spans="1:2" s="148" customFormat="1" ht="15.75">
      <c r="A387" s="154"/>
      <c r="B387" s="157"/>
    </row>
    <row r="388" spans="1:2" s="148" customFormat="1" ht="15.75">
      <c r="A388" s="154"/>
      <c r="B388" s="157"/>
    </row>
    <row r="389" spans="1:2" s="148" customFormat="1" ht="15.75">
      <c r="A389" s="154"/>
      <c r="B389" s="157"/>
    </row>
    <row r="390" spans="1:2" s="148" customFormat="1" ht="15.75">
      <c r="A390" s="154"/>
      <c r="B390" s="157"/>
    </row>
    <row r="391" spans="1:2" s="148" customFormat="1" ht="15.75">
      <c r="A391" s="154"/>
      <c r="B391" s="157"/>
    </row>
    <row r="392" spans="1:2" s="148" customFormat="1" ht="15.75">
      <c r="A392" s="154"/>
      <c r="B392" s="157"/>
    </row>
    <row r="393" spans="1:2" s="148" customFormat="1" ht="15.75">
      <c r="A393" s="154"/>
      <c r="B393" s="157"/>
    </row>
    <row r="394" spans="1:2" s="148" customFormat="1" ht="15.75">
      <c r="A394" s="154"/>
      <c r="B394" s="157"/>
    </row>
    <row r="395" spans="1:2" s="148" customFormat="1" ht="15.75">
      <c r="A395" s="154"/>
      <c r="B395" s="157"/>
    </row>
    <row r="396" spans="1:2" s="148" customFormat="1" ht="15.75">
      <c r="A396" s="154"/>
      <c r="B396" s="157"/>
    </row>
    <row r="397" spans="1:2" s="148" customFormat="1" ht="15.75">
      <c r="A397" s="154"/>
      <c r="B397" s="157"/>
    </row>
    <row r="398" spans="1:2" s="148" customFormat="1" ht="15.75">
      <c r="A398" s="154"/>
      <c r="B398" s="157"/>
    </row>
    <row r="399" spans="1:2" s="148" customFormat="1" ht="15.75">
      <c r="A399" s="154"/>
      <c r="B399" s="157"/>
    </row>
    <row r="400" spans="1:2" s="148" customFormat="1" ht="15.75">
      <c r="A400" s="154"/>
      <c r="B400" s="157"/>
    </row>
    <row r="401" spans="1:2" s="148" customFormat="1" ht="15.75">
      <c r="A401" s="154"/>
      <c r="B401" s="157"/>
    </row>
    <row r="402" spans="1:2" s="148" customFormat="1" ht="15.75">
      <c r="A402" s="154"/>
      <c r="B402" s="157"/>
    </row>
    <row r="403" spans="1:2" s="148" customFormat="1" ht="15.75">
      <c r="A403" s="154"/>
      <c r="B403" s="157"/>
    </row>
    <row r="404" spans="1:2" s="148" customFormat="1" ht="15.75">
      <c r="A404" s="154"/>
      <c r="B404" s="157"/>
    </row>
    <row r="405" spans="1:2" s="148" customFormat="1" ht="15.75">
      <c r="A405" s="154"/>
      <c r="B405" s="157"/>
    </row>
    <row r="406" spans="1:2" s="148" customFormat="1" ht="15.75">
      <c r="A406" s="154"/>
      <c r="B406" s="157"/>
    </row>
    <row r="407" spans="1:2" s="148" customFormat="1" ht="15.75">
      <c r="A407" s="154"/>
      <c r="B407" s="157"/>
    </row>
    <row r="408" spans="1:2" s="148" customFormat="1" ht="15.75">
      <c r="A408" s="154"/>
      <c r="B408" s="157"/>
    </row>
    <row r="409" spans="1:2" s="148" customFormat="1" ht="15.75">
      <c r="A409" s="154"/>
      <c r="B409" s="157"/>
    </row>
    <row r="410" spans="1:2" s="148" customFormat="1" ht="15.75">
      <c r="A410" s="154"/>
      <c r="B410" s="157"/>
    </row>
    <row r="411" spans="1:2" s="148" customFormat="1" ht="15.75">
      <c r="A411" s="154"/>
      <c r="B411" s="157"/>
    </row>
    <row r="412" spans="1:2" s="148" customFormat="1" ht="15.75">
      <c r="A412" s="154"/>
      <c r="B412" s="157"/>
    </row>
    <row r="413" spans="1:2" s="148" customFormat="1" ht="15.75">
      <c r="A413" s="154"/>
      <c r="B413" s="157"/>
    </row>
    <row r="414" spans="1:2" s="148" customFormat="1" ht="15.75">
      <c r="A414" s="154"/>
      <c r="B414" s="157"/>
    </row>
    <row r="415" spans="1:2" s="148" customFormat="1" ht="15.75">
      <c r="A415" s="154"/>
      <c r="B415" s="157"/>
    </row>
    <row r="416" spans="1:2" s="148" customFormat="1" ht="15.75">
      <c r="A416" s="154"/>
      <c r="B416" s="157"/>
    </row>
    <row r="417" spans="1:2" s="148" customFormat="1" ht="15.75">
      <c r="A417" s="154"/>
      <c r="B417" s="157"/>
    </row>
    <row r="418" spans="1:2" s="148" customFormat="1" ht="15.75">
      <c r="A418" s="154"/>
      <c r="B418" s="157"/>
    </row>
    <row r="419" spans="1:2" s="148" customFormat="1" ht="15.75">
      <c r="A419" s="154"/>
      <c r="B419" s="157"/>
    </row>
    <row r="420" spans="1:2" s="148" customFormat="1" ht="15.75">
      <c r="A420" s="154"/>
      <c r="B420" s="157"/>
    </row>
    <row r="421" spans="1:2" s="148" customFormat="1" ht="15.75">
      <c r="A421" s="154"/>
      <c r="B421" s="157"/>
    </row>
    <row r="422" spans="1:2" s="148" customFormat="1" ht="15.75">
      <c r="A422" s="154"/>
      <c r="B422" s="157"/>
    </row>
    <row r="423" spans="1:2" s="148" customFormat="1" ht="15.75">
      <c r="A423" s="154"/>
      <c r="B423" s="157"/>
    </row>
    <row r="424" spans="1:2" s="148" customFormat="1" ht="15.75">
      <c r="A424" s="154"/>
      <c r="B424" s="157"/>
    </row>
    <row r="425" spans="1:2" s="148" customFormat="1" ht="15.75">
      <c r="A425" s="154"/>
      <c r="B425" s="157"/>
    </row>
    <row r="426" spans="1:2" s="148" customFormat="1" ht="15.75">
      <c r="A426" s="154"/>
      <c r="B426" s="157"/>
    </row>
    <row r="427" spans="1:2" s="148" customFormat="1" ht="15.75">
      <c r="A427" s="154"/>
      <c r="B427" s="157"/>
    </row>
    <row r="428" spans="1:2" s="148" customFormat="1" ht="15.75">
      <c r="A428" s="154"/>
      <c r="B428" s="157"/>
    </row>
    <row r="429" spans="1:2" s="148" customFormat="1" ht="15.75">
      <c r="A429" s="154"/>
      <c r="B429" s="157"/>
    </row>
    <row r="430" spans="1:2" s="148" customFormat="1" ht="15.75">
      <c r="A430" s="154"/>
      <c r="B430" s="157"/>
    </row>
    <row r="431" spans="1:2" s="148" customFormat="1" ht="15.75">
      <c r="A431" s="154"/>
      <c r="B431" s="157"/>
    </row>
    <row r="432" spans="1:2" s="148" customFormat="1" ht="15.75">
      <c r="A432" s="154"/>
      <c r="B432" s="157"/>
    </row>
    <row r="433" spans="1:2" s="148" customFormat="1" ht="15.75">
      <c r="A433" s="154"/>
      <c r="B433" s="157"/>
    </row>
    <row r="434" spans="1:2" s="148" customFormat="1" ht="15.75">
      <c r="A434" s="154"/>
      <c r="B434" s="157"/>
    </row>
    <row r="435" spans="1:2" s="148" customFormat="1" ht="15.75">
      <c r="A435" s="154"/>
      <c r="B435" s="157"/>
    </row>
    <row r="436" spans="1:2" s="148" customFormat="1" ht="15.75">
      <c r="A436" s="154"/>
      <c r="B436" s="157"/>
    </row>
    <row r="437" spans="1:2" s="148" customFormat="1" ht="15.75">
      <c r="A437" s="154"/>
      <c r="B437" s="157"/>
    </row>
    <row r="438" spans="1:2" s="148" customFormat="1" ht="15.75">
      <c r="A438" s="154"/>
      <c r="B438" s="157"/>
    </row>
    <row r="439" spans="1:2" s="148" customFormat="1" ht="15.75">
      <c r="A439" s="154"/>
      <c r="B439" s="157"/>
    </row>
    <row r="440" spans="1:2" s="148" customFormat="1" ht="15.75">
      <c r="A440" s="154"/>
      <c r="B440" s="157"/>
    </row>
    <row r="441" spans="1:2" s="148" customFormat="1" ht="15.75">
      <c r="A441" s="154"/>
      <c r="B441" s="157"/>
    </row>
    <row r="442" spans="1:2" s="148" customFormat="1" ht="15.75">
      <c r="A442" s="154"/>
      <c r="B442" s="157"/>
    </row>
    <row r="443" spans="1:2" s="148" customFormat="1" ht="15.75">
      <c r="A443" s="154"/>
      <c r="B443" s="157"/>
    </row>
    <row r="444" spans="1:2" s="148" customFormat="1" ht="15.75">
      <c r="A444" s="154"/>
      <c r="B444" s="157"/>
    </row>
    <row r="445" spans="1:2" s="148" customFormat="1" ht="15.75">
      <c r="A445" s="154"/>
      <c r="B445" s="157"/>
    </row>
    <row r="446" spans="1:2" s="148" customFormat="1" ht="15.75">
      <c r="A446" s="154"/>
      <c r="B446" s="157"/>
    </row>
    <row r="447" spans="1:2" s="148" customFormat="1" ht="15.75">
      <c r="A447" s="154"/>
      <c r="B447" s="157"/>
    </row>
    <row r="448" spans="1:2" s="148" customFormat="1" ht="15.75">
      <c r="A448" s="154"/>
      <c r="B448" s="157"/>
    </row>
    <row r="449" spans="1:2" s="148" customFormat="1" ht="15.75">
      <c r="A449" s="154"/>
      <c r="B449" s="157"/>
    </row>
    <row r="450" spans="1:2" s="148" customFormat="1" ht="15.75">
      <c r="A450" s="154"/>
      <c r="B450" s="157"/>
    </row>
    <row r="451" spans="1:2" s="148" customFormat="1" ht="15.75">
      <c r="A451" s="154"/>
      <c r="B451" s="157"/>
    </row>
    <row r="452" spans="1:2" s="148" customFormat="1" ht="15.75">
      <c r="A452" s="154"/>
      <c r="B452" s="157"/>
    </row>
    <row r="453" spans="1:2" s="148" customFormat="1" ht="15.75">
      <c r="A453" s="154"/>
      <c r="B453" s="157"/>
    </row>
    <row r="454" spans="1:2" s="148" customFormat="1" ht="15.75">
      <c r="A454" s="154"/>
      <c r="B454" s="157"/>
    </row>
    <row r="455" spans="1:2" s="148" customFormat="1" ht="15.75">
      <c r="A455" s="154"/>
      <c r="B455" s="157"/>
    </row>
    <row r="456" spans="1:2" s="148" customFormat="1" ht="15.75">
      <c r="A456" s="154"/>
      <c r="B456" s="157"/>
    </row>
    <row r="457" spans="1:2" s="148" customFormat="1" ht="15.75">
      <c r="A457" s="154"/>
      <c r="B457" s="157"/>
    </row>
    <row r="458" spans="1:2" s="148" customFormat="1" ht="15.75">
      <c r="A458" s="154"/>
      <c r="B458" s="157"/>
    </row>
    <row r="459" spans="1:2" s="148" customFormat="1" ht="15.75">
      <c r="A459" s="154"/>
      <c r="B459" s="157"/>
    </row>
    <row r="460" spans="1:2" s="148" customFormat="1" ht="15.75">
      <c r="A460" s="154"/>
      <c r="B460" s="157"/>
    </row>
    <row r="461" spans="1:2" s="148" customFormat="1" ht="15.75">
      <c r="A461" s="154"/>
      <c r="B461" s="157"/>
    </row>
    <row r="462" spans="1:2" s="148" customFormat="1" ht="15.75">
      <c r="A462" s="154"/>
      <c r="B462" s="157"/>
    </row>
    <row r="463" spans="1:2" s="148" customFormat="1" ht="15.75">
      <c r="A463" s="154"/>
      <c r="B463" s="157"/>
    </row>
    <row r="464" spans="1:2" s="148" customFormat="1" ht="15.75">
      <c r="A464" s="154"/>
      <c r="B464" s="157"/>
    </row>
    <row r="465" spans="1:2" s="148" customFormat="1" ht="15.75">
      <c r="A465" s="154"/>
      <c r="B465" s="157"/>
    </row>
    <row r="466" spans="1:2" s="148" customFormat="1" ht="15.75">
      <c r="A466" s="154"/>
      <c r="B466" s="157"/>
    </row>
    <row r="467" spans="1:2" s="148" customFormat="1" ht="15.75">
      <c r="A467" s="154"/>
      <c r="B467" s="157"/>
    </row>
    <row r="468" spans="1:2" s="148" customFormat="1" ht="15.75">
      <c r="A468" s="154"/>
      <c r="B468" s="157"/>
    </row>
    <row r="469" spans="1:2" s="148" customFormat="1" ht="15.75">
      <c r="A469" s="154"/>
      <c r="B469" s="157"/>
    </row>
    <row r="470" spans="1:2" s="148" customFormat="1" ht="15.75">
      <c r="A470" s="154"/>
      <c r="B470" s="157"/>
    </row>
    <row r="471" spans="1:2" s="148" customFormat="1" ht="15.75">
      <c r="A471" s="154"/>
      <c r="B471" s="157"/>
    </row>
    <row r="472" spans="1:2" s="148" customFormat="1" ht="15.75">
      <c r="A472" s="154"/>
      <c r="B472" s="157"/>
    </row>
    <row r="473" spans="1:2" s="148" customFormat="1" ht="15.75">
      <c r="A473" s="154"/>
      <c r="B473" s="157"/>
    </row>
    <row r="474" spans="1:2" s="148" customFormat="1" ht="15.75">
      <c r="A474" s="154"/>
      <c r="B474" s="157"/>
    </row>
    <row r="475" spans="1:2" s="148" customFormat="1" ht="15.75">
      <c r="A475" s="154"/>
      <c r="B475" s="157"/>
    </row>
    <row r="476" spans="1:2" s="148" customFormat="1" ht="15.75">
      <c r="A476" s="154"/>
      <c r="B476" s="157"/>
    </row>
    <row r="477" spans="1:2" s="148" customFormat="1" ht="15.75">
      <c r="A477" s="154"/>
      <c r="B477" s="157"/>
    </row>
    <row r="478" spans="1:2" s="148" customFormat="1" ht="15.75">
      <c r="A478" s="154"/>
      <c r="B478" s="157"/>
    </row>
    <row r="479" spans="1:2" s="148" customFormat="1" ht="15.75">
      <c r="A479" s="154"/>
      <c r="B479" s="157"/>
    </row>
    <row r="480" spans="1:2" s="148" customFormat="1" ht="15.75">
      <c r="A480" s="154"/>
      <c r="B480" s="157"/>
    </row>
    <row r="481" spans="1:2" s="148" customFormat="1" ht="15.75">
      <c r="A481" s="154"/>
      <c r="B481" s="157"/>
    </row>
    <row r="482" spans="1:2" s="148" customFormat="1" ht="15.75">
      <c r="A482" s="154"/>
      <c r="B482" s="157"/>
    </row>
    <row r="483" spans="1:2" s="148" customFormat="1" ht="15.75">
      <c r="A483" s="154"/>
      <c r="B483" s="157"/>
    </row>
    <row r="484" spans="1:2" s="148" customFormat="1" ht="15.75">
      <c r="A484" s="154"/>
      <c r="B484" s="157"/>
    </row>
    <row r="485" spans="1:2" s="148" customFormat="1" ht="15.75">
      <c r="A485" s="154"/>
      <c r="B485" s="157"/>
    </row>
    <row r="486" spans="1:2" s="148" customFormat="1" ht="15.75">
      <c r="A486" s="154"/>
      <c r="B486" s="157"/>
    </row>
    <row r="487" spans="1:2" s="148" customFormat="1" ht="15.75">
      <c r="A487" s="154"/>
      <c r="B487" s="157"/>
    </row>
    <row r="488" spans="1:2" s="148" customFormat="1" ht="15.75">
      <c r="A488" s="154"/>
      <c r="B488" s="157"/>
    </row>
    <row r="489" spans="1:2" s="148" customFormat="1" ht="15.75">
      <c r="A489" s="154"/>
      <c r="B489" s="157"/>
    </row>
    <row r="490" spans="1:2" s="148" customFormat="1" ht="15.75">
      <c r="A490" s="154"/>
      <c r="B490" s="157"/>
    </row>
    <row r="491" spans="1:2" s="148" customFormat="1" ht="15.75">
      <c r="A491" s="154"/>
      <c r="B491" s="157"/>
    </row>
    <row r="492" spans="1:2" s="148" customFormat="1" ht="15.75">
      <c r="A492" s="154"/>
      <c r="B492" s="157"/>
    </row>
    <row r="493" spans="1:2" s="148" customFormat="1" ht="15.75">
      <c r="A493" s="154"/>
      <c r="B493" s="157"/>
    </row>
    <row r="494" spans="1:2" s="148" customFormat="1" ht="15.75">
      <c r="A494" s="154"/>
      <c r="B494" s="157"/>
    </row>
    <row r="495" spans="1:2" s="148" customFormat="1" ht="15.75">
      <c r="A495" s="154"/>
      <c r="B495" s="157"/>
    </row>
    <row r="496" spans="1:2" s="148" customFormat="1" ht="15.75">
      <c r="A496" s="154"/>
      <c r="B496" s="157"/>
    </row>
    <row r="497" spans="1:2" s="148" customFormat="1" ht="15.75">
      <c r="A497" s="154"/>
      <c r="B497" s="157"/>
    </row>
    <row r="498" spans="1:2" s="148" customFormat="1" ht="15.75">
      <c r="A498" s="154"/>
      <c r="B498" s="157"/>
    </row>
    <row r="499" spans="1:2" s="148" customFormat="1" ht="15.75">
      <c r="A499" s="154"/>
      <c r="B499" s="157"/>
    </row>
    <row r="500" spans="1:2" s="148" customFormat="1" ht="15.75">
      <c r="A500" s="154"/>
      <c r="B500" s="157"/>
    </row>
    <row r="501" spans="1:2" s="148" customFormat="1" ht="15.75">
      <c r="A501" s="154"/>
      <c r="B501" s="157"/>
    </row>
    <row r="502" spans="1:2" s="148" customFormat="1" ht="15.75">
      <c r="A502" s="154"/>
      <c r="B502" s="157"/>
    </row>
    <row r="503" spans="1:2" s="148" customFormat="1" ht="15.75">
      <c r="A503" s="154"/>
      <c r="B503" s="157"/>
    </row>
    <row r="504" spans="1:2" s="148" customFormat="1" ht="15.75">
      <c r="A504" s="154"/>
      <c r="B504" s="157"/>
    </row>
    <row r="505" spans="1:2" s="148" customFormat="1" ht="15.75">
      <c r="A505" s="154"/>
      <c r="B505" s="157"/>
    </row>
    <row r="506" spans="1:2" s="148" customFormat="1" ht="15.75">
      <c r="A506" s="154"/>
      <c r="B506" s="157"/>
    </row>
    <row r="507" spans="1:2" s="148" customFormat="1" ht="15.75">
      <c r="A507" s="154"/>
      <c r="B507" s="157"/>
    </row>
    <row r="508" spans="1:2" s="148" customFormat="1" ht="15.75">
      <c r="A508" s="154"/>
      <c r="B508" s="157"/>
    </row>
    <row r="509" spans="1:2" s="148" customFormat="1" ht="15.75">
      <c r="A509" s="154"/>
      <c r="B509" s="157"/>
    </row>
    <row r="510" spans="1:2" s="148" customFormat="1" ht="15.75">
      <c r="A510" s="154"/>
      <c r="B510" s="157"/>
    </row>
    <row r="511" spans="1:2" s="148" customFormat="1" ht="15.75">
      <c r="A511" s="154"/>
      <c r="B511" s="157"/>
    </row>
    <row r="512" spans="1:2" s="148" customFormat="1" ht="15.75">
      <c r="A512" s="154"/>
      <c r="B512" s="157"/>
    </row>
    <row r="513" spans="1:2" s="148" customFormat="1" ht="15.75">
      <c r="A513" s="154"/>
      <c r="B513" s="157"/>
    </row>
    <row r="514" spans="1:2" s="148" customFormat="1" ht="15.75">
      <c r="A514" s="154"/>
      <c r="B514" s="157"/>
    </row>
    <row r="515" spans="1:2" s="148" customFormat="1" ht="15.75">
      <c r="A515" s="154"/>
      <c r="B515" s="157"/>
    </row>
    <row r="516" spans="1:2" s="148" customFormat="1" ht="15.75">
      <c r="A516" s="154"/>
      <c r="B516" s="157"/>
    </row>
    <row r="517" spans="1:2" s="148" customFormat="1" ht="15.75">
      <c r="A517" s="154"/>
      <c r="B517" s="157"/>
    </row>
    <row r="518" spans="1:2" s="148" customFormat="1" ht="15.75">
      <c r="A518" s="154"/>
      <c r="B518" s="157"/>
    </row>
    <row r="519" spans="1:2" s="148" customFormat="1" ht="15.75">
      <c r="A519" s="154"/>
      <c r="B519" s="157"/>
    </row>
    <row r="520" spans="1:2" s="148" customFormat="1" ht="15.75">
      <c r="A520" s="154"/>
      <c r="B520" s="157"/>
    </row>
    <row r="521" spans="1:2" s="148" customFormat="1" ht="15.75">
      <c r="A521" s="154"/>
      <c r="B521" s="157"/>
    </row>
    <row r="522" spans="1:2" s="148" customFormat="1" ht="15.75">
      <c r="A522" s="154"/>
      <c r="B522" s="157"/>
    </row>
    <row r="523" spans="1:2" s="148" customFormat="1" ht="15.75">
      <c r="A523" s="154"/>
      <c r="B523" s="157"/>
    </row>
    <row r="524" spans="1:2" s="148" customFormat="1" ht="15.75">
      <c r="A524" s="154"/>
      <c r="B524" s="157"/>
    </row>
    <row r="525" spans="1:2" s="148" customFormat="1" ht="15.75">
      <c r="A525" s="154"/>
      <c r="B525" s="157"/>
    </row>
    <row r="526" spans="1:2" s="148" customFormat="1" ht="15.75">
      <c r="A526" s="154"/>
      <c r="B526" s="157"/>
    </row>
    <row r="527" spans="1:2" s="148" customFormat="1" ht="15.75">
      <c r="A527" s="154"/>
      <c r="B527" s="157"/>
    </row>
    <row r="528" spans="1:2" s="148" customFormat="1" ht="15.75">
      <c r="A528" s="154"/>
      <c r="B528" s="157"/>
    </row>
    <row r="529" spans="1:2" s="148" customFormat="1" ht="15.75">
      <c r="A529" s="154"/>
      <c r="B529" s="157"/>
    </row>
    <row r="530" spans="1:2" s="148" customFormat="1" ht="15.75">
      <c r="A530" s="154"/>
      <c r="B530" s="157"/>
    </row>
    <row r="531" spans="1:2" s="148" customFormat="1" ht="15.75">
      <c r="A531" s="154"/>
      <c r="B531" s="157"/>
    </row>
    <row r="532" spans="1:2" s="148" customFormat="1" ht="15.75">
      <c r="A532" s="154"/>
      <c r="B532" s="157"/>
    </row>
    <row r="533" spans="1:2" s="148" customFormat="1" ht="15.75">
      <c r="A533" s="154"/>
      <c r="B533" s="157"/>
    </row>
    <row r="534" spans="1:2" s="148" customFormat="1" ht="15.75">
      <c r="A534" s="154"/>
      <c r="B534" s="157"/>
    </row>
    <row r="535" spans="1:2" s="148" customFormat="1" ht="15.75">
      <c r="A535" s="154"/>
      <c r="B535" s="157"/>
    </row>
    <row r="536" spans="1:2" s="148" customFormat="1" ht="15.75">
      <c r="A536" s="154"/>
      <c r="B536" s="157"/>
    </row>
    <row r="537" spans="1:2" s="148" customFormat="1" ht="15.75">
      <c r="A537" s="154"/>
      <c r="B537" s="157"/>
    </row>
    <row r="538" spans="1:2" s="148" customFormat="1" ht="15.75">
      <c r="A538" s="154"/>
      <c r="B538" s="157"/>
    </row>
    <row r="539" spans="1:2" s="148" customFormat="1" ht="15.75">
      <c r="A539" s="154"/>
      <c r="B539" s="157"/>
    </row>
    <row r="540" spans="1:2" s="148" customFormat="1" ht="15.75">
      <c r="A540" s="154"/>
      <c r="B540" s="157"/>
    </row>
    <row r="541" spans="1:2" s="148" customFormat="1" ht="15.75">
      <c r="A541" s="154"/>
      <c r="B541" s="157"/>
    </row>
    <row r="542" spans="1:2" s="148" customFormat="1" ht="15.75">
      <c r="A542" s="154"/>
      <c r="B542" s="157"/>
    </row>
    <row r="543" spans="1:2" s="148" customFormat="1" ht="15.75">
      <c r="A543" s="154"/>
      <c r="B543" s="157"/>
    </row>
    <row r="544" spans="1:2" s="148" customFormat="1" ht="15.75">
      <c r="A544" s="154"/>
      <c r="B544" s="157"/>
    </row>
    <row r="545" spans="1:2" s="148" customFormat="1" ht="15.75">
      <c r="A545" s="154"/>
      <c r="B545" s="157"/>
    </row>
    <row r="546" spans="1:2" s="148" customFormat="1" ht="15.75">
      <c r="A546" s="154"/>
      <c r="B546" s="157"/>
    </row>
    <row r="547" spans="1:2" s="148" customFormat="1" ht="15.75">
      <c r="A547" s="154"/>
      <c r="B547" s="157"/>
    </row>
    <row r="548" spans="1:2" s="148" customFormat="1" ht="15.75">
      <c r="A548" s="154"/>
      <c r="B548" s="157"/>
    </row>
    <row r="549" spans="1:2" s="148" customFormat="1" ht="15.75">
      <c r="A549" s="154"/>
      <c r="B549" s="157"/>
    </row>
    <row r="550" spans="1:2" s="148" customFormat="1" ht="15.75">
      <c r="A550" s="154"/>
      <c r="B550" s="157"/>
    </row>
    <row r="551" spans="1:2" s="148" customFormat="1" ht="15.75">
      <c r="A551" s="154"/>
      <c r="B551" s="157"/>
    </row>
    <row r="552" spans="1:2" s="148" customFormat="1" ht="15.75">
      <c r="A552" s="154"/>
      <c r="B552" s="157"/>
    </row>
    <row r="553" spans="1:2" s="148" customFormat="1" ht="15.75">
      <c r="A553" s="154"/>
      <c r="B553" s="157"/>
    </row>
    <row r="554" spans="1:2" s="148" customFormat="1" ht="15.75">
      <c r="A554" s="154"/>
      <c r="B554" s="157"/>
    </row>
    <row r="555" spans="1:2" s="148" customFormat="1" ht="15.75">
      <c r="A555" s="154"/>
      <c r="B555" s="157"/>
    </row>
    <row r="556" spans="1:2" s="148" customFormat="1" ht="15.75">
      <c r="A556" s="154"/>
      <c r="B556" s="157"/>
    </row>
    <row r="557" spans="1:2" s="148" customFormat="1" ht="15.75">
      <c r="A557" s="154"/>
      <c r="B557" s="157"/>
    </row>
    <row r="558" spans="1:2" s="148" customFormat="1" ht="15.75">
      <c r="A558" s="154"/>
      <c r="B558" s="157"/>
    </row>
    <row r="559" spans="1:2" s="148" customFormat="1" ht="15.75">
      <c r="A559" s="154"/>
      <c r="B559" s="157"/>
    </row>
    <row r="560" spans="1:2" s="148" customFormat="1" ht="15.75">
      <c r="A560" s="154"/>
      <c r="B560" s="157"/>
    </row>
    <row r="561" spans="1:2" s="148" customFormat="1" ht="15.75">
      <c r="A561" s="154"/>
      <c r="B561" s="157"/>
    </row>
    <row r="562" spans="1:2" s="148" customFormat="1" ht="15.75">
      <c r="A562" s="154"/>
      <c r="B562" s="157"/>
    </row>
    <row r="563" spans="1:2" s="148" customFormat="1" ht="15.75">
      <c r="A563" s="154"/>
      <c r="B563" s="157"/>
    </row>
    <row r="564" spans="1:2" s="148" customFormat="1" ht="15.75">
      <c r="A564" s="154"/>
      <c r="B564" s="157"/>
    </row>
    <row r="565" spans="1:2" s="148" customFormat="1" ht="15.75">
      <c r="A565" s="154"/>
      <c r="B565" s="157"/>
    </row>
    <row r="566" spans="1:2" s="148" customFormat="1" ht="15.75">
      <c r="A566" s="154"/>
      <c r="B566" s="157"/>
    </row>
    <row r="567" spans="1:2" s="148" customFormat="1" ht="15.75">
      <c r="A567" s="154"/>
      <c r="B567" s="157"/>
    </row>
    <row r="568" spans="1:2" s="148" customFormat="1" ht="15.75">
      <c r="A568" s="154"/>
      <c r="B568" s="157"/>
    </row>
    <row r="569" spans="1:2" s="148" customFormat="1" ht="15.75">
      <c r="A569" s="154"/>
      <c r="B569" s="157"/>
    </row>
    <row r="570" spans="1:2" s="148" customFormat="1" ht="15.75">
      <c r="A570" s="154"/>
      <c r="B570" s="157"/>
    </row>
    <row r="571" spans="1:2" s="148" customFormat="1" ht="15.75">
      <c r="A571" s="154"/>
      <c r="B571" s="157"/>
    </row>
    <row r="572" spans="1:2" s="148" customFormat="1" ht="15.75">
      <c r="A572" s="154"/>
      <c r="B572" s="157"/>
    </row>
    <row r="573" spans="1:2" s="148" customFormat="1" ht="15.75">
      <c r="A573" s="154"/>
      <c r="B573" s="157"/>
    </row>
    <row r="574" spans="1:2" s="148" customFormat="1" ht="15.75">
      <c r="A574" s="154"/>
      <c r="B574" s="157"/>
    </row>
    <row r="575" spans="1:2" s="148" customFormat="1" ht="15.75">
      <c r="A575" s="154"/>
      <c r="B575" s="157"/>
    </row>
    <row r="576" spans="1:2" s="148" customFormat="1" ht="15.75">
      <c r="A576" s="154"/>
      <c r="B576" s="157"/>
    </row>
    <row r="577" spans="1:2" s="148" customFormat="1" ht="15.75">
      <c r="A577" s="154"/>
      <c r="B577" s="157"/>
    </row>
    <row r="578" spans="1:2" s="148" customFormat="1" ht="15.75">
      <c r="A578" s="154"/>
      <c r="B578" s="157"/>
    </row>
    <row r="579" spans="1:2" s="148" customFormat="1" ht="15.75">
      <c r="A579" s="154"/>
      <c r="B579" s="157"/>
    </row>
    <row r="580" spans="1:2" s="148" customFormat="1" ht="15.75">
      <c r="A580" s="154"/>
      <c r="B580" s="157"/>
    </row>
    <row r="581" spans="1:2" s="148" customFormat="1" ht="15.75">
      <c r="A581" s="154"/>
      <c r="B581" s="157"/>
    </row>
    <row r="582" spans="1:2" s="148" customFormat="1" ht="15.75">
      <c r="A582" s="154"/>
      <c r="B582" s="157"/>
    </row>
    <row r="583" spans="1:2" s="148" customFormat="1" ht="15.75">
      <c r="A583" s="154"/>
      <c r="B583" s="157"/>
    </row>
    <row r="584" spans="1:2" s="148" customFormat="1" ht="15.75">
      <c r="A584" s="154"/>
      <c r="B584" s="157"/>
    </row>
    <row r="585" spans="1:2" s="148" customFormat="1" ht="15.75">
      <c r="A585" s="154"/>
      <c r="B585" s="157"/>
    </row>
    <row r="586" spans="1:2" s="148" customFormat="1" ht="15.75">
      <c r="A586" s="154"/>
      <c r="B586" s="157"/>
    </row>
    <row r="587" spans="1:2" s="148" customFormat="1" ht="15.75">
      <c r="A587" s="154"/>
      <c r="B587" s="157"/>
    </row>
    <row r="588" spans="1:2" s="148" customFormat="1" ht="15.75">
      <c r="A588" s="154"/>
      <c r="B588" s="157"/>
    </row>
    <row r="589" spans="1:2" s="148" customFormat="1" ht="15.75">
      <c r="A589" s="154"/>
      <c r="B589" s="157"/>
    </row>
    <row r="590" spans="1:2" s="148" customFormat="1" ht="15.75">
      <c r="A590" s="154"/>
      <c r="B590" s="157"/>
    </row>
    <row r="591" spans="1:2" s="148" customFormat="1" ht="15.75">
      <c r="A591" s="154"/>
      <c r="B591" s="157"/>
    </row>
    <row r="592" spans="1:2" s="148" customFormat="1" ht="15.75">
      <c r="A592" s="154"/>
      <c r="B592" s="157"/>
    </row>
    <row r="593" spans="1:2" s="148" customFormat="1" ht="15.75">
      <c r="A593" s="154"/>
      <c r="B593" s="157"/>
    </row>
    <row r="594" spans="1:2" s="148" customFormat="1" ht="15.75">
      <c r="A594" s="154"/>
      <c r="B594" s="157"/>
    </row>
    <row r="595" spans="1:2" s="148" customFormat="1" ht="15.75">
      <c r="A595" s="154"/>
      <c r="B595" s="157"/>
    </row>
    <row r="596" spans="1:2" s="148" customFormat="1" ht="15.75">
      <c r="A596" s="154"/>
      <c r="B596" s="157"/>
    </row>
    <row r="597" spans="1:2" s="148" customFormat="1" ht="15.75">
      <c r="A597" s="154"/>
      <c r="B597" s="157"/>
    </row>
    <row r="598" spans="1:2" s="148" customFormat="1" ht="15.75">
      <c r="A598" s="154"/>
      <c r="B598" s="157"/>
    </row>
    <row r="599" spans="1:2" s="148" customFormat="1" ht="15.75">
      <c r="A599" s="154"/>
      <c r="B599" s="157"/>
    </row>
    <row r="600" spans="1:2" s="148" customFormat="1" ht="15.75">
      <c r="A600" s="154"/>
      <c r="B600" s="157"/>
    </row>
    <row r="601" spans="1:2" s="148" customFormat="1" ht="15.75">
      <c r="A601" s="154"/>
      <c r="B601" s="157"/>
    </row>
    <row r="602" spans="1:2" s="148" customFormat="1" ht="15.75">
      <c r="A602" s="154"/>
      <c r="B602" s="157"/>
    </row>
    <row r="603" spans="1:2" s="148" customFormat="1" ht="15.75">
      <c r="A603" s="154"/>
      <c r="B603" s="157"/>
    </row>
    <row r="604" spans="1:2" s="148" customFormat="1" ht="15.75">
      <c r="A604" s="154"/>
      <c r="B604" s="157"/>
    </row>
    <row r="605" spans="1:2" s="148" customFormat="1" ht="15.75">
      <c r="A605" s="154"/>
      <c r="B605" s="157"/>
    </row>
    <row r="606" spans="1:2" s="148" customFormat="1" ht="15.75">
      <c r="A606" s="154"/>
      <c r="B606" s="157"/>
    </row>
    <row r="607" spans="1:2" s="148" customFormat="1" ht="15.75">
      <c r="A607" s="154"/>
      <c r="B607" s="157"/>
    </row>
    <row r="608" spans="1:2" s="148" customFormat="1" ht="15.75">
      <c r="A608" s="154"/>
      <c r="B608" s="157"/>
    </row>
    <row r="609" spans="1:2" s="148" customFormat="1" ht="15.75">
      <c r="A609" s="154"/>
      <c r="B609" s="157"/>
    </row>
    <row r="610" spans="1:2" s="148" customFormat="1" ht="15.75">
      <c r="A610" s="154"/>
      <c r="B610" s="157"/>
    </row>
    <row r="611" spans="1:2" s="148" customFormat="1" ht="15.75">
      <c r="A611" s="154"/>
      <c r="B611" s="157"/>
    </row>
    <row r="612" spans="1:2" s="148" customFormat="1" ht="15.75">
      <c r="A612" s="154"/>
      <c r="B612" s="157"/>
    </row>
    <row r="613" spans="1:2" s="148" customFormat="1" ht="15.75">
      <c r="A613" s="154"/>
      <c r="B613" s="157"/>
    </row>
    <row r="614" spans="1:2" s="148" customFormat="1" ht="15.75">
      <c r="A614" s="154"/>
      <c r="B614" s="157"/>
    </row>
    <row r="615" spans="1:2" s="148" customFormat="1" ht="15.75">
      <c r="A615" s="154"/>
      <c r="B615" s="157"/>
    </row>
    <row r="616" spans="1:2" s="148" customFormat="1" ht="15.75">
      <c r="A616" s="154"/>
      <c r="B616" s="157"/>
    </row>
    <row r="617" spans="1:2" s="148" customFormat="1" ht="15.75">
      <c r="A617" s="154"/>
      <c r="B617" s="157"/>
    </row>
    <row r="618" spans="1:2" s="148" customFormat="1" ht="15.75">
      <c r="A618" s="154"/>
      <c r="B618" s="157"/>
    </row>
    <row r="619" spans="1:2" s="148" customFormat="1" ht="15.75">
      <c r="A619" s="154"/>
      <c r="B619" s="157"/>
    </row>
    <row r="620" spans="1:2" s="148" customFormat="1" ht="15.75">
      <c r="A620" s="154"/>
      <c r="B620" s="157"/>
    </row>
    <row r="621" spans="1:2" s="148" customFormat="1" ht="15.75">
      <c r="A621" s="154"/>
      <c r="B621" s="157"/>
    </row>
    <row r="622" spans="1:2" s="148" customFormat="1" ht="15.75">
      <c r="A622" s="154"/>
      <c r="B622" s="157"/>
    </row>
    <row r="623" spans="1:2" s="148" customFormat="1" ht="15.75">
      <c r="A623" s="154"/>
      <c r="B623" s="157"/>
    </row>
    <row r="624" spans="1:2" s="148" customFormat="1" ht="15.75">
      <c r="A624" s="154"/>
      <c r="B624" s="157"/>
    </row>
    <row r="625" spans="1:2" s="148" customFormat="1" ht="15.75">
      <c r="A625" s="154"/>
      <c r="B625" s="157"/>
    </row>
    <row r="626" spans="1:2" s="148" customFormat="1" ht="15.75">
      <c r="A626" s="154"/>
      <c r="B626" s="157"/>
    </row>
    <row r="627" spans="1:2" s="148" customFormat="1" ht="15.75">
      <c r="A627" s="154"/>
      <c r="B627" s="157"/>
    </row>
    <row r="628" spans="1:2" s="148" customFormat="1" ht="15.75">
      <c r="A628" s="154"/>
      <c r="B628" s="157"/>
    </row>
    <row r="629" spans="1:2" s="148" customFormat="1" ht="15.75">
      <c r="A629" s="154"/>
      <c r="B629" s="157"/>
    </row>
    <row r="630" spans="1:2" s="148" customFormat="1" ht="15.75">
      <c r="A630" s="154"/>
      <c r="B630" s="157"/>
    </row>
    <row r="631" spans="1:2" s="148" customFormat="1" ht="15.75">
      <c r="A631" s="154"/>
      <c r="B631" s="157"/>
    </row>
    <row r="632" spans="1:2" s="148" customFormat="1" ht="15.75">
      <c r="A632" s="154"/>
      <c r="B632" s="157"/>
    </row>
    <row r="633" spans="1:2" s="148" customFormat="1" ht="15.75">
      <c r="A633" s="154"/>
      <c r="B633" s="157"/>
    </row>
    <row r="634" spans="1:2" s="148" customFormat="1" ht="15.75">
      <c r="A634" s="154"/>
      <c r="B634" s="157"/>
    </row>
    <row r="635" spans="1:2" s="148" customFormat="1" ht="15.75">
      <c r="A635" s="154"/>
      <c r="B635" s="157"/>
    </row>
    <row r="636" spans="1:2" s="148" customFormat="1" ht="15.75">
      <c r="A636" s="154"/>
      <c r="B636" s="157"/>
    </row>
    <row r="637" spans="1:2" s="148" customFormat="1" ht="15.75">
      <c r="A637" s="154"/>
      <c r="B637" s="157"/>
    </row>
    <row r="638" spans="1:2" s="148" customFormat="1" ht="15.75">
      <c r="A638" s="154"/>
      <c r="B638" s="157"/>
    </row>
    <row r="639" spans="1:2" s="148" customFormat="1" ht="15.75">
      <c r="A639" s="154"/>
      <c r="B639" s="157"/>
    </row>
    <row r="640" spans="1:2" s="148" customFormat="1" ht="15.75">
      <c r="A640" s="154"/>
      <c r="B640" s="157"/>
    </row>
    <row r="641" spans="1:2" s="148" customFormat="1" ht="15.75">
      <c r="A641" s="154"/>
      <c r="B641" s="157"/>
    </row>
    <row r="642" spans="1:2" s="148" customFormat="1" ht="15.75">
      <c r="A642" s="154"/>
      <c r="B642" s="157"/>
    </row>
    <row r="643" spans="1:2" s="148" customFormat="1" ht="15.75">
      <c r="A643" s="154"/>
      <c r="B643" s="157"/>
    </row>
    <row r="644" spans="1:2" s="148" customFormat="1" ht="15.75">
      <c r="A644" s="154"/>
      <c r="B644" s="157"/>
    </row>
    <row r="645" spans="1:2" s="148" customFormat="1" ht="15.75">
      <c r="A645" s="154"/>
      <c r="B645" s="157"/>
    </row>
    <row r="646" spans="1:2" s="148" customFormat="1" ht="15.75">
      <c r="A646" s="154"/>
      <c r="B646" s="157"/>
    </row>
    <row r="647" spans="1:2" s="148" customFormat="1" ht="15.75">
      <c r="A647" s="154"/>
      <c r="B647" s="157"/>
    </row>
    <row r="648" spans="1:2" s="148" customFormat="1" ht="15.75">
      <c r="A648" s="154"/>
      <c r="B648" s="157"/>
    </row>
    <row r="649" spans="1:2" s="148" customFormat="1" ht="15.75">
      <c r="A649" s="154"/>
      <c r="B649" s="157"/>
    </row>
    <row r="650" spans="1:2" s="148" customFormat="1" ht="15.75">
      <c r="A650" s="154"/>
      <c r="B650" s="157"/>
    </row>
    <row r="651" spans="1:2" s="148" customFormat="1" ht="15.75">
      <c r="A651" s="154"/>
      <c r="B651" s="157"/>
    </row>
    <row r="652" spans="1:2" s="148" customFormat="1" ht="15.75">
      <c r="A652" s="154"/>
      <c r="B652" s="157"/>
    </row>
    <row r="653" spans="1:2" s="148" customFormat="1" ht="15.75">
      <c r="A653" s="154"/>
      <c r="B653" s="157"/>
    </row>
    <row r="654" spans="1:2" s="148" customFormat="1" ht="15.75">
      <c r="A654" s="154"/>
      <c r="B654" s="157"/>
    </row>
    <row r="655" spans="1:2" s="148" customFormat="1" ht="15.75">
      <c r="A655" s="154"/>
      <c r="B655" s="157"/>
    </row>
    <row r="656" spans="1:2" s="148" customFormat="1" ht="15.75">
      <c r="A656" s="154"/>
      <c r="B656" s="157"/>
    </row>
    <row r="657" spans="1:2" s="148" customFormat="1" ht="15.75">
      <c r="A657" s="154"/>
      <c r="B657" s="157"/>
    </row>
    <row r="658" spans="1:2" s="148" customFormat="1" ht="15.75">
      <c r="A658" s="154"/>
      <c r="B658" s="157"/>
    </row>
    <row r="659" spans="1:2" s="148" customFormat="1" ht="15.75">
      <c r="A659" s="154"/>
      <c r="B659" s="157"/>
    </row>
    <row r="660" spans="1:2" s="148" customFormat="1" ht="15.75">
      <c r="A660" s="154"/>
      <c r="B660" s="157"/>
    </row>
    <row r="661" spans="1:2" s="148" customFormat="1" ht="15.75">
      <c r="A661" s="154"/>
      <c r="B661" s="157"/>
    </row>
    <row r="662" spans="1:2" s="148" customFormat="1" ht="15.75">
      <c r="A662" s="154"/>
      <c r="B662" s="157"/>
    </row>
    <row r="663" spans="1:2" s="148" customFormat="1" ht="15.75">
      <c r="A663" s="154"/>
      <c r="B663" s="157"/>
    </row>
    <row r="664" spans="1:2" s="148" customFormat="1" ht="15.75">
      <c r="A664" s="154"/>
      <c r="B664" s="157"/>
    </row>
    <row r="665" spans="1:2" s="148" customFormat="1" ht="15.75">
      <c r="A665" s="154"/>
      <c r="B665" s="157"/>
    </row>
    <row r="666" spans="1:2" s="148" customFormat="1" ht="15.75">
      <c r="A666" s="154"/>
      <c r="B666" s="157"/>
    </row>
    <row r="667" spans="1:2" s="148" customFormat="1" ht="15.75">
      <c r="A667" s="154"/>
      <c r="B667" s="157"/>
    </row>
    <row r="668" spans="1:2" s="148" customFormat="1" ht="15.75">
      <c r="A668" s="154"/>
      <c r="B668" s="157"/>
    </row>
    <row r="669" spans="1:2" s="148" customFormat="1" ht="15.75">
      <c r="A669" s="154"/>
      <c r="B669" s="157"/>
    </row>
    <row r="670" spans="1:2" s="148" customFormat="1" ht="15.75">
      <c r="A670" s="154"/>
      <c r="B670" s="157"/>
    </row>
    <row r="671" spans="1:2" s="148" customFormat="1" ht="15.75">
      <c r="A671" s="154"/>
      <c r="B671" s="157"/>
    </row>
    <row r="672" spans="1:2" s="148" customFormat="1" ht="15.75">
      <c r="A672" s="154"/>
      <c r="B672" s="157"/>
    </row>
    <row r="673" spans="1:2" s="148" customFormat="1" ht="15.75">
      <c r="A673" s="154"/>
      <c r="B673" s="157"/>
    </row>
    <row r="674" spans="1:2" s="148" customFormat="1" ht="15.75">
      <c r="A674" s="154"/>
      <c r="B674" s="157"/>
    </row>
    <row r="675" spans="1:2" s="148" customFormat="1" ht="15.75">
      <c r="A675" s="154"/>
      <c r="B675" s="157"/>
    </row>
    <row r="676" spans="1:2" s="148" customFormat="1" ht="15.75">
      <c r="A676" s="154"/>
      <c r="B676" s="157"/>
    </row>
    <row r="677" spans="1:2" s="148" customFormat="1" ht="15.75">
      <c r="A677" s="154"/>
      <c r="B677" s="157"/>
    </row>
    <row r="678" spans="1:2" s="148" customFormat="1" ht="15.75">
      <c r="A678" s="154"/>
      <c r="B678" s="157"/>
    </row>
    <row r="679" spans="1:2" s="148" customFormat="1" ht="15.75">
      <c r="A679" s="154"/>
      <c r="B679" s="157"/>
    </row>
    <row r="680" spans="1:2" s="148" customFormat="1" ht="15.75">
      <c r="A680" s="154"/>
      <c r="B680" s="157"/>
    </row>
    <row r="681" spans="1:2" s="148" customFormat="1" ht="15.75">
      <c r="A681" s="154"/>
      <c r="B681" s="157"/>
    </row>
    <row r="682" spans="1:2" s="148" customFormat="1" ht="15.75">
      <c r="A682" s="154"/>
      <c r="B682" s="157"/>
    </row>
    <row r="683" spans="1:2" s="148" customFormat="1" ht="15.75">
      <c r="A683" s="154"/>
      <c r="B683" s="157"/>
    </row>
    <row r="684" spans="1:2" s="148" customFormat="1" ht="15.75">
      <c r="A684" s="154"/>
      <c r="B684" s="157"/>
    </row>
    <row r="685" spans="1:2" s="148" customFormat="1" ht="15.75">
      <c r="A685" s="154"/>
      <c r="B685" s="157"/>
    </row>
    <row r="686" spans="1:2" s="148" customFormat="1" ht="15.75">
      <c r="A686" s="154"/>
      <c r="B686" s="157"/>
    </row>
    <row r="687" spans="1:2" s="148" customFormat="1" ht="15.75">
      <c r="A687" s="154"/>
      <c r="B687" s="157"/>
    </row>
    <row r="688" spans="1:2" s="148" customFormat="1" ht="15.75">
      <c r="A688" s="154"/>
      <c r="B688" s="157"/>
    </row>
    <row r="689" spans="1:2" s="148" customFormat="1" ht="15.75">
      <c r="A689" s="154"/>
      <c r="B689" s="157"/>
    </row>
    <row r="690" spans="1:2" s="148" customFormat="1" ht="15.75">
      <c r="A690" s="154"/>
      <c r="B690" s="157"/>
    </row>
    <row r="691" spans="1:2" s="148" customFormat="1" ht="15.75">
      <c r="A691" s="154"/>
      <c r="B691" s="157"/>
    </row>
    <row r="692" spans="1:2" s="148" customFormat="1" ht="15.75">
      <c r="A692" s="154"/>
      <c r="B692" s="157"/>
    </row>
    <row r="693" spans="1:2" s="148" customFormat="1" ht="15.75">
      <c r="A693" s="154"/>
      <c r="B693" s="157"/>
    </row>
    <row r="694" spans="1:2" s="148" customFormat="1" ht="15.75">
      <c r="A694" s="154"/>
      <c r="B694" s="157"/>
    </row>
    <row r="695" spans="1:2" s="148" customFormat="1" ht="15.75">
      <c r="A695" s="154"/>
      <c r="B695" s="157"/>
    </row>
    <row r="696" spans="1:2" s="148" customFormat="1" ht="15.75">
      <c r="A696" s="154"/>
      <c r="B696" s="157"/>
    </row>
    <row r="697" spans="1:2" s="148" customFormat="1" ht="15.75">
      <c r="A697" s="154"/>
      <c r="B697" s="157"/>
    </row>
    <row r="698" spans="1:2" s="148" customFormat="1" ht="15.75">
      <c r="A698" s="154"/>
      <c r="B698" s="157"/>
    </row>
    <row r="699" spans="1:2" s="148" customFormat="1" ht="15.75">
      <c r="A699" s="154"/>
      <c r="B699" s="157"/>
    </row>
    <row r="700" spans="1:2" s="148" customFormat="1" ht="15.75">
      <c r="A700" s="154"/>
      <c r="B700" s="157"/>
    </row>
    <row r="701" spans="1:2" s="148" customFormat="1" ht="15.75">
      <c r="A701" s="154"/>
      <c r="B701" s="157"/>
    </row>
    <row r="702" spans="1:2" s="148" customFormat="1" ht="15.75">
      <c r="A702" s="154"/>
      <c r="B702" s="157"/>
    </row>
    <row r="703" spans="1:2" s="148" customFormat="1" ht="15.75">
      <c r="A703" s="154"/>
      <c r="B703" s="157"/>
    </row>
    <row r="704" spans="1:2" s="148" customFormat="1" ht="15.75">
      <c r="A704" s="154"/>
      <c r="B704" s="157"/>
    </row>
    <row r="705" spans="1:2" s="148" customFormat="1" ht="15.75">
      <c r="A705" s="154"/>
      <c r="B705" s="157"/>
    </row>
    <row r="706" spans="1:2" s="148" customFormat="1" ht="15.75">
      <c r="A706" s="154"/>
      <c r="B706" s="157"/>
    </row>
    <row r="707" spans="1:2" s="148" customFormat="1" ht="15.75">
      <c r="A707" s="154"/>
      <c r="B707" s="157"/>
    </row>
    <row r="708" spans="1:2" s="148" customFormat="1" ht="15.75">
      <c r="A708" s="154"/>
      <c r="B708" s="157"/>
    </row>
    <row r="709" spans="1:2" s="148" customFormat="1" ht="15.75">
      <c r="A709" s="154"/>
      <c r="B709" s="157"/>
    </row>
    <row r="710" spans="1:2" s="148" customFormat="1" ht="15.75">
      <c r="A710" s="154"/>
      <c r="B710" s="157"/>
    </row>
    <row r="711" spans="1:2" s="148" customFormat="1" ht="15.75">
      <c r="A711" s="154"/>
      <c r="B711" s="157"/>
    </row>
    <row r="712" spans="1:2" s="148" customFormat="1" ht="15.75">
      <c r="A712" s="154"/>
      <c r="B712" s="157"/>
    </row>
    <row r="713" spans="1:2" s="148" customFormat="1" ht="15.75">
      <c r="A713" s="154"/>
      <c r="B713" s="157"/>
    </row>
    <row r="714" spans="1:2" s="148" customFormat="1" ht="15.75">
      <c r="A714" s="154"/>
      <c r="B714" s="157"/>
    </row>
    <row r="715" spans="1:2" s="148" customFormat="1" ht="15.75">
      <c r="A715" s="154"/>
      <c r="B715" s="157"/>
    </row>
    <row r="716" spans="1:2" s="148" customFormat="1" ht="15.75">
      <c r="A716" s="154"/>
      <c r="B716" s="157"/>
    </row>
    <row r="717" spans="1:2" s="148" customFormat="1" ht="15.75">
      <c r="A717" s="154"/>
      <c r="B717" s="157"/>
    </row>
    <row r="718" spans="1:2" s="148" customFormat="1" ht="15.75">
      <c r="A718" s="154"/>
      <c r="B718" s="157"/>
    </row>
    <row r="719" spans="1:2" s="148" customFormat="1" ht="15.75">
      <c r="A719" s="154"/>
      <c r="B719" s="157"/>
    </row>
    <row r="720" spans="1:2" s="148" customFormat="1" ht="15.75">
      <c r="A720" s="154"/>
      <c r="B720" s="157"/>
    </row>
    <row r="721" spans="1:2" s="148" customFormat="1" ht="15.75">
      <c r="A721" s="154"/>
      <c r="B721" s="157"/>
    </row>
    <row r="722" spans="1:2" s="148" customFormat="1" ht="15.75">
      <c r="A722" s="154"/>
      <c r="B722" s="157"/>
    </row>
    <row r="723" spans="1:2" s="148" customFormat="1" ht="15.75">
      <c r="A723" s="154"/>
      <c r="B723" s="157"/>
    </row>
    <row r="724" spans="1:2" s="148" customFormat="1" ht="15.75">
      <c r="A724" s="154"/>
      <c r="B724" s="157"/>
    </row>
    <row r="725" spans="1:2" s="148" customFormat="1" ht="15.75">
      <c r="A725" s="154"/>
      <c r="B725" s="157"/>
    </row>
    <row r="726" spans="1:2" s="148" customFormat="1" ht="15.75">
      <c r="A726" s="154"/>
      <c r="B726" s="157"/>
    </row>
    <row r="727" spans="1:2" s="148" customFormat="1" ht="15.75">
      <c r="A727" s="154"/>
      <c r="B727" s="157"/>
    </row>
    <row r="728" spans="1:2" s="148" customFormat="1" ht="15.75">
      <c r="A728" s="154"/>
      <c r="B728" s="157"/>
    </row>
    <row r="729" spans="1:2" s="148" customFormat="1" ht="15.75">
      <c r="A729" s="154"/>
      <c r="B729" s="157"/>
    </row>
    <row r="730" spans="1:2" s="148" customFormat="1" ht="15.75">
      <c r="A730" s="154"/>
      <c r="B730" s="157"/>
    </row>
    <row r="731" spans="1:2" s="148" customFormat="1" ht="15.75">
      <c r="A731" s="154"/>
      <c r="B731" s="157"/>
    </row>
    <row r="732" spans="1:2" s="148" customFormat="1" ht="15.75">
      <c r="A732" s="154"/>
      <c r="B732" s="157"/>
    </row>
    <row r="733" spans="1:2" s="148" customFormat="1" ht="15.75">
      <c r="A733" s="154"/>
      <c r="B733" s="157"/>
    </row>
    <row r="734" spans="1:2" s="148" customFormat="1" ht="15.75">
      <c r="A734" s="154"/>
      <c r="B734" s="157"/>
    </row>
    <row r="735" spans="1:2" s="148" customFormat="1" ht="15.75">
      <c r="A735" s="154"/>
      <c r="B735" s="157"/>
    </row>
    <row r="736" spans="1:2" s="148" customFormat="1" ht="15.75">
      <c r="A736" s="154"/>
      <c r="B736" s="157"/>
    </row>
    <row r="737" spans="1:2" s="148" customFormat="1" ht="15.75">
      <c r="A737" s="154"/>
      <c r="B737" s="157"/>
    </row>
    <row r="738" spans="1:2" s="148" customFormat="1" ht="15.75">
      <c r="A738" s="154"/>
      <c r="B738" s="157"/>
    </row>
    <row r="739" spans="1:2" s="148" customFormat="1" ht="15.75">
      <c r="A739" s="154"/>
      <c r="B739" s="157"/>
    </row>
    <row r="740" spans="1:2" s="148" customFormat="1" ht="15.75">
      <c r="A740" s="154"/>
      <c r="B740" s="157"/>
    </row>
    <row r="741" spans="1:2" s="148" customFormat="1" ht="15.75">
      <c r="A741" s="154"/>
      <c r="B741" s="157"/>
    </row>
    <row r="742" spans="1:2" s="148" customFormat="1" ht="15.75">
      <c r="A742" s="154"/>
      <c r="B742" s="157"/>
    </row>
    <row r="743" spans="1:2" s="148" customFormat="1" ht="15.75">
      <c r="A743" s="154"/>
      <c r="B743" s="157"/>
    </row>
    <row r="744" spans="1:2" s="148" customFormat="1" ht="15.75">
      <c r="A744" s="154"/>
      <c r="B744" s="157"/>
    </row>
    <row r="745" spans="1:2" s="148" customFormat="1" ht="15.75">
      <c r="A745" s="154"/>
      <c r="B745" s="157"/>
    </row>
    <row r="746" spans="1:2" s="148" customFormat="1" ht="15.75">
      <c r="A746" s="154"/>
      <c r="B746" s="157"/>
    </row>
    <row r="747" spans="1:2" s="148" customFormat="1" ht="15.75">
      <c r="A747" s="154"/>
      <c r="B747" s="157"/>
    </row>
    <row r="748" spans="1:2" s="148" customFormat="1" ht="15.75">
      <c r="A748" s="154"/>
      <c r="B748" s="157"/>
    </row>
    <row r="749" spans="1:2" s="148" customFormat="1" ht="15.75">
      <c r="A749" s="154"/>
      <c r="B749" s="157"/>
    </row>
    <row r="750" spans="1:2" s="148" customFormat="1" ht="15.75">
      <c r="A750" s="154"/>
      <c r="B750" s="157"/>
    </row>
    <row r="751" spans="1:2" s="148" customFormat="1" ht="15.75">
      <c r="A751" s="154"/>
      <c r="B751" s="157"/>
    </row>
    <row r="752" spans="1:2" s="148" customFormat="1" ht="15.75">
      <c r="A752" s="154"/>
      <c r="B752" s="157"/>
    </row>
    <row r="753" spans="1:2" s="148" customFormat="1" ht="15.75">
      <c r="A753" s="154"/>
      <c r="B753" s="157"/>
    </row>
    <row r="754" spans="1:2" s="148" customFormat="1" ht="15.75">
      <c r="A754" s="154"/>
      <c r="B754" s="157"/>
    </row>
    <row r="755" spans="1:2" s="148" customFormat="1" ht="15.75">
      <c r="A755" s="154"/>
      <c r="B755" s="157"/>
    </row>
    <row r="756" spans="1:2" s="148" customFormat="1" ht="15.75">
      <c r="A756" s="154"/>
      <c r="B756" s="157"/>
    </row>
    <row r="757" spans="1:2" s="148" customFormat="1" ht="15.75">
      <c r="A757" s="154"/>
      <c r="B757" s="157"/>
    </row>
    <row r="758" spans="1:2" s="148" customFormat="1" ht="15.75">
      <c r="A758" s="154"/>
      <c r="B758" s="157"/>
    </row>
    <row r="759" spans="1:2" s="148" customFormat="1" ht="15.75">
      <c r="A759" s="154"/>
      <c r="B759" s="157"/>
    </row>
    <row r="760" spans="1:2" s="148" customFormat="1" ht="15.75">
      <c r="A760" s="154"/>
      <c r="B760" s="157"/>
    </row>
    <row r="761" spans="1:2" s="148" customFormat="1" ht="15.75">
      <c r="A761" s="154"/>
      <c r="B761" s="157"/>
    </row>
    <row r="762" spans="1:2" s="148" customFormat="1" ht="15.75">
      <c r="A762" s="154"/>
      <c r="B762" s="157"/>
    </row>
    <row r="763" spans="1:2" s="148" customFormat="1" ht="15.75">
      <c r="A763" s="154"/>
      <c r="B763" s="157"/>
    </row>
    <row r="764" spans="1:2" s="148" customFormat="1" ht="15.75">
      <c r="A764" s="154"/>
      <c r="B764" s="157"/>
    </row>
    <row r="765" spans="1:2" s="148" customFormat="1" ht="15.75">
      <c r="A765" s="154"/>
      <c r="B765" s="157"/>
    </row>
    <row r="766" spans="1:2" s="148" customFormat="1" ht="15.75">
      <c r="A766" s="154"/>
      <c r="B766" s="157"/>
    </row>
    <row r="767" spans="1:2" s="148" customFormat="1" ht="15.75">
      <c r="A767" s="154"/>
      <c r="B767" s="157"/>
    </row>
    <row r="768" spans="1:2" s="148" customFormat="1" ht="15.75">
      <c r="A768" s="154"/>
      <c r="B768" s="157"/>
    </row>
    <row r="769" spans="1:2" s="148" customFormat="1" ht="15.75">
      <c r="A769" s="154"/>
      <c r="B769" s="157"/>
    </row>
    <row r="770" spans="1:2" s="148" customFormat="1" ht="15.75">
      <c r="A770" s="154"/>
      <c r="B770" s="157"/>
    </row>
    <row r="771" spans="1:2" s="148" customFormat="1" ht="15.75">
      <c r="A771" s="154"/>
      <c r="B771" s="157"/>
    </row>
    <row r="772" spans="1:2" s="148" customFormat="1" ht="15.75">
      <c r="A772" s="154"/>
      <c r="B772" s="157"/>
    </row>
    <row r="773" spans="1:2" s="148" customFormat="1" ht="15.75">
      <c r="A773" s="154"/>
      <c r="B773" s="157"/>
    </row>
    <row r="774" spans="1:2" s="148" customFormat="1" ht="15.75">
      <c r="A774" s="154"/>
      <c r="B774" s="157"/>
    </row>
    <row r="775" spans="1:2" s="148" customFormat="1" ht="15.75">
      <c r="A775" s="154"/>
      <c r="B775" s="157"/>
    </row>
    <row r="776" spans="1:2" s="148" customFormat="1" ht="15.75">
      <c r="A776" s="154"/>
      <c r="B776" s="157"/>
    </row>
    <row r="777" spans="1:2" s="148" customFormat="1" ht="15.75">
      <c r="A777" s="154"/>
      <c r="B777" s="157"/>
    </row>
    <row r="778" spans="1:2" s="148" customFormat="1" ht="15.75">
      <c r="A778" s="154"/>
      <c r="B778" s="157"/>
    </row>
    <row r="779" spans="1:2" s="148" customFormat="1" ht="15.75">
      <c r="A779" s="154"/>
      <c r="B779" s="157"/>
    </row>
    <row r="780" spans="1:2" s="148" customFormat="1" ht="15.75">
      <c r="A780" s="154"/>
      <c r="B780" s="157"/>
    </row>
    <row r="781" spans="1:2" s="148" customFormat="1" ht="15.75">
      <c r="A781" s="154"/>
      <c r="B781" s="157"/>
    </row>
    <row r="782" spans="1:2" s="148" customFormat="1" ht="15.75">
      <c r="A782" s="154"/>
      <c r="B782" s="157"/>
    </row>
    <row r="783" spans="1:2" s="148" customFormat="1" ht="15.75">
      <c r="A783" s="154"/>
      <c r="B783" s="157"/>
    </row>
    <row r="784" spans="1:2" s="148" customFormat="1" ht="15.75">
      <c r="A784" s="154"/>
      <c r="B784" s="157"/>
    </row>
    <row r="785" spans="1:2" s="148" customFormat="1" ht="15.75">
      <c r="A785" s="154"/>
      <c r="B785" s="157"/>
    </row>
    <row r="786" spans="1:2" s="148" customFormat="1" ht="15.75">
      <c r="A786" s="154"/>
      <c r="B786" s="157"/>
    </row>
    <row r="787" spans="1:2" s="148" customFormat="1" ht="15.75">
      <c r="A787" s="154"/>
      <c r="B787" s="157"/>
    </row>
    <row r="788" spans="1:2" s="148" customFormat="1" ht="15.75">
      <c r="A788" s="154"/>
      <c r="B788" s="157"/>
    </row>
    <row r="789" spans="1:2" s="148" customFormat="1" ht="15.75">
      <c r="A789" s="154"/>
      <c r="B789" s="157"/>
    </row>
    <row r="790" spans="1:2" s="148" customFormat="1" ht="15.75">
      <c r="A790" s="154"/>
      <c r="B790" s="157"/>
    </row>
    <row r="791" spans="1:2" s="148" customFormat="1" ht="15.75">
      <c r="A791" s="154"/>
      <c r="B791" s="157"/>
    </row>
    <row r="792" spans="1:2" s="148" customFormat="1" ht="15.75">
      <c r="A792" s="154"/>
      <c r="B792" s="157"/>
    </row>
    <row r="793" spans="1:2" s="148" customFormat="1" ht="15.75">
      <c r="A793" s="154"/>
      <c r="B793" s="157"/>
    </row>
    <row r="794" spans="1:2" s="148" customFormat="1" ht="15.75">
      <c r="A794" s="154"/>
      <c r="B794" s="157"/>
    </row>
    <row r="795" spans="1:2" s="148" customFormat="1" ht="15.75">
      <c r="A795" s="154"/>
      <c r="B795" s="157"/>
    </row>
    <row r="796" spans="1:2" s="148" customFormat="1" ht="15.75">
      <c r="A796" s="154"/>
      <c r="B796" s="157"/>
    </row>
    <row r="797" spans="1:2" s="148" customFormat="1" ht="15.75">
      <c r="A797" s="154"/>
      <c r="B797" s="157"/>
    </row>
    <row r="798" spans="1:2" s="148" customFormat="1" ht="15.75">
      <c r="A798" s="154"/>
      <c r="B798" s="157"/>
    </row>
    <row r="799" spans="1:2" s="148" customFormat="1" ht="15.75">
      <c r="A799" s="154"/>
      <c r="B799" s="157"/>
    </row>
    <row r="800" spans="1:2" s="148" customFormat="1" ht="15.75">
      <c r="A800" s="154"/>
      <c r="B800" s="157"/>
    </row>
    <row r="801" spans="1:2" s="148" customFormat="1" ht="15.75">
      <c r="A801" s="154"/>
      <c r="B801" s="157"/>
    </row>
    <row r="802" spans="1:2" s="148" customFormat="1" ht="15.75">
      <c r="A802" s="154"/>
      <c r="B802" s="157"/>
    </row>
    <row r="803" spans="1:2" s="148" customFormat="1" ht="15.75">
      <c r="A803" s="154"/>
      <c r="B803" s="157"/>
    </row>
    <row r="804" spans="1:2" s="148" customFormat="1" ht="15.75">
      <c r="A804" s="154"/>
      <c r="B804" s="157"/>
    </row>
    <row r="805" spans="1:2" s="148" customFormat="1" ht="15.75">
      <c r="A805" s="154"/>
      <c r="B805" s="157"/>
    </row>
    <row r="806" spans="1:2" s="148" customFormat="1" ht="15.75">
      <c r="A806" s="154"/>
      <c r="B806" s="157"/>
    </row>
    <row r="807" spans="1:2" s="148" customFormat="1" ht="15.75">
      <c r="A807" s="154"/>
      <c r="B807" s="157"/>
    </row>
    <row r="808" spans="1:2" s="148" customFormat="1" ht="15.75">
      <c r="A808" s="154"/>
      <c r="B808" s="157"/>
    </row>
    <row r="809" spans="1:2" s="148" customFormat="1" ht="15.75">
      <c r="A809" s="154"/>
      <c r="B809" s="157"/>
    </row>
    <row r="810" spans="1:2" s="148" customFormat="1" ht="15.75">
      <c r="A810" s="154"/>
      <c r="B810" s="157"/>
    </row>
    <row r="811" spans="1:2" s="148" customFormat="1" ht="15.75">
      <c r="A811" s="154"/>
      <c r="B811" s="157"/>
    </row>
    <row r="812" spans="1:2" s="148" customFormat="1" ht="15.75">
      <c r="A812" s="154"/>
      <c r="B812" s="157"/>
    </row>
    <row r="813" spans="1:2" s="148" customFormat="1" ht="15.75">
      <c r="A813" s="154"/>
      <c r="B813" s="157"/>
    </row>
    <row r="814" spans="1:2" s="148" customFormat="1" ht="15.75">
      <c r="A814" s="154"/>
      <c r="B814" s="157"/>
    </row>
    <row r="815" spans="1:2" s="148" customFormat="1" ht="15.75">
      <c r="A815" s="154"/>
      <c r="B815" s="157"/>
    </row>
    <row r="816" spans="1:2" s="148" customFormat="1" ht="15.75">
      <c r="A816" s="154"/>
      <c r="B816" s="157"/>
    </row>
    <row r="817" spans="1:2" s="148" customFormat="1" ht="15.75">
      <c r="A817" s="154"/>
      <c r="B817" s="157"/>
    </row>
    <row r="818" spans="1:2" s="148" customFormat="1" ht="15.75">
      <c r="A818" s="154"/>
      <c r="B818" s="157"/>
    </row>
    <row r="819" spans="1:2" s="148" customFormat="1" ht="15.75">
      <c r="A819" s="154"/>
      <c r="B819" s="157"/>
    </row>
    <row r="820" spans="1:2" s="148" customFormat="1" ht="15.75">
      <c r="A820" s="154"/>
      <c r="B820" s="157"/>
    </row>
    <row r="821" spans="1:2" s="148" customFormat="1" ht="15.75">
      <c r="A821" s="154"/>
      <c r="B821" s="157"/>
    </row>
    <row r="822" spans="1:2" s="148" customFormat="1" ht="15.75">
      <c r="A822" s="154"/>
      <c r="B822" s="157"/>
    </row>
    <row r="823" spans="1:2" s="148" customFormat="1" ht="15.75">
      <c r="A823" s="154"/>
      <c r="B823" s="157"/>
    </row>
    <row r="824" spans="1:2" s="148" customFormat="1" ht="15.75">
      <c r="A824" s="154"/>
      <c r="B824" s="157"/>
    </row>
    <row r="825" spans="1:2" s="148" customFormat="1" ht="15.75">
      <c r="A825" s="154"/>
      <c r="B825" s="157"/>
    </row>
    <row r="826" spans="1:2" s="148" customFormat="1" ht="15.75">
      <c r="A826" s="154"/>
      <c r="B826" s="157"/>
    </row>
    <row r="827" spans="1:2" s="148" customFormat="1" ht="15.75">
      <c r="A827" s="154"/>
      <c r="B827" s="157"/>
    </row>
    <row r="828" spans="1:2" s="148" customFormat="1" ht="15.75">
      <c r="A828" s="154"/>
      <c r="B828" s="157"/>
    </row>
    <row r="829" spans="1:2" s="148" customFormat="1" ht="15.75">
      <c r="A829" s="154"/>
      <c r="B829" s="157"/>
    </row>
    <row r="830" spans="1:2" s="148" customFormat="1" ht="15.75">
      <c r="A830" s="154"/>
      <c r="B830" s="157"/>
    </row>
    <row r="831" spans="1:2" s="148" customFormat="1" ht="15.75">
      <c r="A831" s="154"/>
      <c r="B831" s="157"/>
    </row>
    <row r="832" spans="1:2" s="148" customFormat="1" ht="15.75">
      <c r="A832" s="154"/>
      <c r="B832" s="157"/>
    </row>
    <row r="833" spans="1:2" s="148" customFormat="1" ht="15.75">
      <c r="A833" s="154"/>
      <c r="B833" s="157"/>
    </row>
    <row r="834" spans="1:2" s="148" customFormat="1" ht="15.75">
      <c r="A834" s="154"/>
      <c r="B834" s="157"/>
    </row>
    <row r="835" spans="1:2" s="148" customFormat="1" ht="15.75">
      <c r="A835" s="154"/>
      <c r="B835" s="157"/>
    </row>
    <row r="836" spans="1:2" s="148" customFormat="1" ht="15.75">
      <c r="A836" s="154"/>
      <c r="B836" s="157"/>
    </row>
    <row r="837" spans="1:2" s="148" customFormat="1" ht="15.75">
      <c r="A837" s="154"/>
      <c r="B837" s="157"/>
    </row>
    <row r="838" spans="1:2" s="148" customFormat="1" ht="15.75">
      <c r="A838" s="154"/>
      <c r="B838" s="157"/>
    </row>
    <row r="839" spans="1:2" s="148" customFormat="1" ht="15.75">
      <c r="A839" s="154"/>
      <c r="B839" s="157"/>
    </row>
    <row r="840" spans="1:2" s="148" customFormat="1" ht="15.75">
      <c r="A840" s="154"/>
      <c r="B840" s="157"/>
    </row>
    <row r="841" spans="1:2" s="148" customFormat="1" ht="15.75">
      <c r="A841" s="154"/>
      <c r="B841" s="157"/>
    </row>
    <row r="842" spans="1:2" s="148" customFormat="1" ht="15.75">
      <c r="A842" s="154"/>
      <c r="B842" s="157"/>
    </row>
    <row r="843" spans="1:2" s="148" customFormat="1" ht="15.75">
      <c r="A843" s="154"/>
      <c r="B843" s="157"/>
    </row>
    <row r="844" spans="1:2" s="148" customFormat="1" ht="15.75">
      <c r="A844" s="154"/>
      <c r="B844" s="157"/>
    </row>
    <row r="845" spans="1:2" s="148" customFormat="1" ht="15.75">
      <c r="A845" s="154"/>
      <c r="B845" s="157"/>
    </row>
    <row r="846" spans="1:2" s="148" customFormat="1" ht="15.75">
      <c r="A846" s="154"/>
      <c r="B846" s="157"/>
    </row>
    <row r="847" spans="1:2" s="148" customFormat="1" ht="15.75">
      <c r="A847" s="154"/>
      <c r="B847" s="157"/>
    </row>
    <row r="848" spans="1:2" s="148" customFormat="1" ht="15.75">
      <c r="A848" s="154"/>
      <c r="B848" s="157"/>
    </row>
    <row r="849" spans="1:2" s="148" customFormat="1" ht="15.75">
      <c r="A849" s="154"/>
      <c r="B849" s="157"/>
    </row>
    <row r="850" spans="1:2" s="148" customFormat="1" ht="15.75">
      <c r="A850" s="154"/>
      <c r="B850" s="157"/>
    </row>
    <row r="851" spans="1:2" s="148" customFormat="1" ht="15.75">
      <c r="A851" s="154"/>
      <c r="B851" s="157"/>
    </row>
    <row r="852" spans="1:2" s="148" customFormat="1" ht="15.75">
      <c r="A852" s="154"/>
      <c r="B852" s="157"/>
    </row>
    <row r="853" spans="1:2" s="148" customFormat="1" ht="15.75">
      <c r="A853" s="154"/>
      <c r="B853" s="157"/>
    </row>
    <row r="854" spans="1:2" s="148" customFormat="1" ht="15.75">
      <c r="A854" s="154"/>
      <c r="B854" s="157"/>
    </row>
    <row r="855" spans="1:2" s="148" customFormat="1" ht="15.75">
      <c r="A855" s="154"/>
      <c r="B855" s="157"/>
    </row>
    <row r="856" spans="1:2" s="148" customFormat="1" ht="15.75">
      <c r="A856" s="154"/>
      <c r="B856" s="157"/>
    </row>
    <row r="857" spans="1:2" s="148" customFormat="1" ht="15.75">
      <c r="A857" s="154"/>
      <c r="B857" s="157"/>
    </row>
    <row r="858" spans="1:2" s="148" customFormat="1" ht="15.75">
      <c r="A858" s="154"/>
      <c r="B858" s="157"/>
    </row>
    <row r="859" spans="1:2" s="148" customFormat="1" ht="15.75">
      <c r="A859" s="154"/>
      <c r="B859" s="157"/>
    </row>
    <row r="860" spans="1:2" s="148" customFormat="1" ht="15.75">
      <c r="A860" s="154"/>
      <c r="B860" s="157"/>
    </row>
    <row r="861" spans="1:2" s="148" customFormat="1" ht="15.75">
      <c r="A861" s="154"/>
      <c r="B861" s="157"/>
    </row>
    <row r="862" spans="1:2" s="148" customFormat="1" ht="15.75">
      <c r="A862" s="154"/>
      <c r="B862" s="157"/>
    </row>
    <row r="863" spans="1:2" s="148" customFormat="1" ht="15.75">
      <c r="A863" s="154"/>
      <c r="B863" s="157"/>
    </row>
    <row r="864" spans="1:2" s="148" customFormat="1" ht="15.75">
      <c r="A864" s="154"/>
      <c r="B864" s="157"/>
    </row>
    <row r="865" spans="1:2" s="148" customFormat="1" ht="15.75">
      <c r="A865" s="154"/>
      <c r="B865" s="157"/>
    </row>
    <row r="866" spans="1:2" s="148" customFormat="1" ht="15.75">
      <c r="A866" s="154"/>
      <c r="B866" s="157"/>
    </row>
    <row r="867" spans="1:2" s="148" customFormat="1" ht="15.75">
      <c r="A867" s="154"/>
      <c r="B867" s="157"/>
    </row>
    <row r="868" spans="1:2" s="148" customFormat="1" ht="15.75">
      <c r="A868" s="154"/>
      <c r="B868" s="157"/>
    </row>
    <row r="869" spans="1:2" s="148" customFormat="1" ht="15.75">
      <c r="A869" s="154"/>
      <c r="B869" s="157"/>
    </row>
    <row r="870" spans="1:2" s="148" customFormat="1" ht="15.75">
      <c r="A870" s="154"/>
      <c r="B870" s="157"/>
    </row>
    <row r="871" spans="1:2" s="148" customFormat="1" ht="15.75">
      <c r="A871" s="154"/>
      <c r="B871" s="157"/>
    </row>
    <row r="872" spans="1:2" s="148" customFormat="1" ht="15.75">
      <c r="A872" s="154"/>
      <c r="B872" s="157"/>
    </row>
    <row r="873" spans="1:2" s="148" customFormat="1" ht="15.75">
      <c r="A873" s="154"/>
      <c r="B873" s="157"/>
    </row>
    <row r="874" spans="1:2" s="148" customFormat="1" ht="15.75">
      <c r="A874" s="154"/>
      <c r="B874" s="157"/>
    </row>
    <row r="875" spans="1:2" s="148" customFormat="1" ht="15.75">
      <c r="A875" s="154"/>
      <c r="B875" s="157"/>
    </row>
    <row r="876" spans="1:2" s="148" customFormat="1" ht="15.75">
      <c r="A876" s="154"/>
      <c r="B876" s="157"/>
    </row>
    <row r="877" spans="1:2" s="148" customFormat="1" ht="15.75">
      <c r="A877" s="154"/>
      <c r="B877" s="157"/>
    </row>
    <row r="878" spans="1:2" s="148" customFormat="1" ht="15.75">
      <c r="A878" s="154"/>
      <c r="B878" s="157"/>
    </row>
    <row r="879" spans="1:2" s="148" customFormat="1" ht="15.75">
      <c r="A879" s="154"/>
      <c r="B879" s="157"/>
    </row>
    <row r="880" spans="1:2" s="148" customFormat="1" ht="15.75">
      <c r="A880" s="154"/>
      <c r="B880" s="157"/>
    </row>
    <row r="881" spans="1:2" s="148" customFormat="1" ht="15.75">
      <c r="A881" s="154"/>
      <c r="B881" s="157"/>
    </row>
    <row r="882" spans="1:2" s="148" customFormat="1" ht="15.75">
      <c r="A882" s="154"/>
      <c r="B882" s="157"/>
    </row>
    <row r="883" spans="1:2" s="148" customFormat="1" ht="15.75">
      <c r="A883" s="154"/>
      <c r="B883" s="157"/>
    </row>
    <row r="884" spans="1:2" s="148" customFormat="1" ht="15.75">
      <c r="A884" s="154"/>
      <c r="B884" s="157"/>
    </row>
    <row r="885" spans="1:2" s="148" customFormat="1" ht="15.75">
      <c r="A885" s="154"/>
      <c r="B885" s="157"/>
    </row>
    <row r="886" spans="1:2" s="148" customFormat="1" ht="15.75">
      <c r="A886" s="154"/>
      <c r="B886" s="157"/>
    </row>
    <row r="887" spans="1:2" s="148" customFormat="1" ht="15.75">
      <c r="A887" s="154"/>
      <c r="B887" s="157"/>
    </row>
    <row r="888" spans="1:2" s="148" customFormat="1" ht="15.75">
      <c r="A888" s="154"/>
      <c r="B888" s="157"/>
    </row>
    <row r="889" spans="1:2" s="148" customFormat="1" ht="15.75">
      <c r="A889" s="154"/>
      <c r="B889" s="157"/>
    </row>
    <row r="890" spans="1:2" s="148" customFormat="1" ht="15.75">
      <c r="A890" s="154"/>
      <c r="B890" s="157"/>
    </row>
    <row r="891" spans="1:2" s="148" customFormat="1" ht="15.75">
      <c r="A891" s="154"/>
      <c r="B891" s="157"/>
    </row>
    <row r="892" spans="1:2" s="148" customFormat="1" ht="15.75">
      <c r="A892" s="154"/>
      <c r="B892" s="157"/>
    </row>
    <row r="893" spans="1:2" s="148" customFormat="1" ht="15.75">
      <c r="A893" s="154"/>
      <c r="B893" s="157"/>
    </row>
    <row r="894" spans="1:2" s="148" customFormat="1" ht="15.75">
      <c r="A894" s="154"/>
      <c r="B894" s="157"/>
    </row>
    <row r="895" spans="1:2" s="148" customFormat="1" ht="15.75">
      <c r="A895" s="154"/>
      <c r="B895" s="157"/>
    </row>
    <row r="896" spans="1:2" s="148" customFormat="1" ht="15.75">
      <c r="A896" s="154"/>
      <c r="B896" s="157"/>
    </row>
    <row r="897" spans="1:2" s="148" customFormat="1" ht="15.75">
      <c r="A897" s="154"/>
      <c r="B897" s="157"/>
    </row>
    <row r="898" spans="1:2" s="148" customFormat="1" ht="15.75">
      <c r="A898" s="154"/>
      <c r="B898" s="157"/>
    </row>
    <row r="899" spans="1:2" s="148" customFormat="1" ht="15.75">
      <c r="A899" s="154"/>
      <c r="B899" s="157"/>
    </row>
    <row r="900" spans="1:2" s="148" customFormat="1" ht="15.75">
      <c r="A900" s="154"/>
      <c r="B900" s="157"/>
    </row>
    <row r="901" spans="1:2" s="148" customFormat="1" ht="15.75">
      <c r="A901" s="154"/>
      <c r="B901" s="157"/>
    </row>
    <row r="902" spans="1:2" s="148" customFormat="1" ht="15.75">
      <c r="A902" s="154"/>
      <c r="B902" s="157"/>
    </row>
    <row r="903" spans="1:2" s="148" customFormat="1" ht="15.75">
      <c r="A903" s="154"/>
      <c r="B903" s="157"/>
    </row>
    <row r="904" spans="1:2" s="148" customFormat="1" ht="15.75">
      <c r="A904" s="154"/>
      <c r="B904" s="157"/>
    </row>
    <row r="905" spans="1:2" s="148" customFormat="1" ht="15.75">
      <c r="A905" s="154"/>
      <c r="B905" s="157"/>
    </row>
    <row r="906" spans="1:2" s="148" customFormat="1" ht="15.75">
      <c r="A906" s="154"/>
      <c r="B906" s="157"/>
    </row>
    <row r="907" spans="1:2" s="148" customFormat="1" ht="15.75">
      <c r="A907" s="154"/>
      <c r="B907" s="157"/>
    </row>
    <row r="908" spans="1:2" s="148" customFormat="1" ht="15.75">
      <c r="A908" s="154"/>
      <c r="B908" s="157"/>
    </row>
    <row r="909" spans="1:2" s="148" customFormat="1" ht="15.75">
      <c r="A909" s="154"/>
      <c r="B909" s="157"/>
    </row>
    <row r="910" spans="1:2" s="148" customFormat="1" ht="15.75">
      <c r="A910" s="154"/>
      <c r="B910" s="157"/>
    </row>
    <row r="911" spans="1:2" s="148" customFormat="1" ht="15.75">
      <c r="A911" s="154"/>
      <c r="B911" s="157"/>
    </row>
    <row r="912" spans="1:2" s="148" customFormat="1" ht="15.75">
      <c r="A912" s="154"/>
      <c r="B912" s="157"/>
    </row>
    <row r="913" spans="1:2" s="148" customFormat="1" ht="15.75">
      <c r="A913" s="154"/>
      <c r="B913" s="157"/>
    </row>
    <row r="914" spans="1:2" s="148" customFormat="1" ht="15.75">
      <c r="A914" s="154"/>
      <c r="B914" s="157"/>
    </row>
    <row r="915" spans="1:2" s="148" customFormat="1" ht="15.75">
      <c r="A915" s="154"/>
      <c r="B915" s="157"/>
    </row>
    <row r="916" spans="1:2" s="148" customFormat="1" ht="15.75">
      <c r="A916" s="154"/>
      <c r="B916" s="157"/>
    </row>
    <row r="917" spans="1:2" s="148" customFormat="1" ht="15.75">
      <c r="A917" s="154"/>
      <c r="B917" s="157"/>
    </row>
    <row r="918" spans="1:2" s="148" customFormat="1" ht="15.75">
      <c r="A918" s="154"/>
      <c r="B918" s="157"/>
    </row>
    <row r="919" spans="1:2" s="148" customFormat="1" ht="15.75">
      <c r="A919" s="154"/>
      <c r="B919" s="157"/>
    </row>
    <row r="920" spans="1:2" s="148" customFormat="1" ht="15.75">
      <c r="A920" s="154"/>
      <c r="B920" s="157"/>
    </row>
    <row r="921" spans="1:2" s="148" customFormat="1" ht="15.75">
      <c r="A921" s="154"/>
      <c r="B921" s="157"/>
    </row>
    <row r="922" spans="1:2" s="148" customFormat="1" ht="15.75">
      <c r="A922" s="154"/>
      <c r="B922" s="157"/>
    </row>
    <row r="923" spans="1:2" s="148" customFormat="1" ht="15.75">
      <c r="A923" s="154"/>
      <c r="B923" s="157"/>
    </row>
    <row r="924" spans="1:2" s="148" customFormat="1" ht="15.75">
      <c r="A924" s="154"/>
      <c r="B924" s="157"/>
    </row>
    <row r="925" spans="1:2" s="148" customFormat="1" ht="15.75">
      <c r="A925" s="154"/>
      <c r="B925" s="157"/>
    </row>
    <row r="926" spans="1:2" s="148" customFormat="1" ht="15.75">
      <c r="A926" s="154"/>
      <c r="B926" s="157"/>
    </row>
    <row r="927" spans="1:2" s="148" customFormat="1" ht="15.75">
      <c r="A927" s="154"/>
      <c r="B927" s="157"/>
    </row>
    <row r="928" spans="1:2" s="148" customFormat="1" ht="15.75">
      <c r="A928" s="154"/>
      <c r="B928" s="157"/>
    </row>
    <row r="929" spans="1:2" s="148" customFormat="1" ht="15.75">
      <c r="A929" s="154"/>
      <c r="B929" s="157"/>
    </row>
    <row r="930" spans="1:2" s="148" customFormat="1" ht="15.75">
      <c r="A930" s="154"/>
      <c r="B930" s="157"/>
    </row>
    <row r="931" spans="1:2" s="148" customFormat="1" ht="15.75">
      <c r="A931" s="154"/>
      <c r="B931" s="157"/>
    </row>
    <row r="932" spans="1:2" s="148" customFormat="1" ht="15.75">
      <c r="A932" s="154"/>
      <c r="B932" s="157"/>
    </row>
    <row r="933" spans="1:2" s="148" customFormat="1" ht="15.75">
      <c r="A933" s="154"/>
      <c r="B933" s="157"/>
    </row>
    <row r="934" spans="1:2" s="148" customFormat="1" ht="15.75">
      <c r="A934" s="154"/>
      <c r="B934" s="157"/>
    </row>
    <row r="935" spans="1:2" s="148" customFormat="1" ht="15.75">
      <c r="A935" s="154"/>
      <c r="B935" s="157"/>
    </row>
    <row r="936" spans="1:2" s="148" customFormat="1" ht="15.75">
      <c r="A936" s="154"/>
      <c r="B936" s="157"/>
    </row>
    <row r="937" spans="1:2" s="148" customFormat="1" ht="15.75">
      <c r="A937" s="154"/>
      <c r="B937" s="157"/>
    </row>
    <row r="938" spans="1:2" s="148" customFormat="1" ht="15.75">
      <c r="A938" s="154"/>
      <c r="B938" s="157"/>
    </row>
    <row r="939" spans="1:2" s="148" customFormat="1" ht="15.75">
      <c r="A939" s="154"/>
      <c r="B939" s="157"/>
    </row>
    <row r="940" spans="1:2" s="148" customFormat="1" ht="15.75">
      <c r="A940" s="154"/>
      <c r="B940" s="157"/>
    </row>
    <row r="941" spans="1:2" s="148" customFormat="1" ht="15.75">
      <c r="A941" s="154"/>
      <c r="B941" s="157"/>
    </row>
    <row r="942" spans="1:2" s="148" customFormat="1" ht="15.75">
      <c r="A942" s="154"/>
      <c r="B942" s="157"/>
    </row>
    <row r="943" spans="1:2" s="148" customFormat="1" ht="15.75">
      <c r="A943" s="154"/>
      <c r="B943" s="157"/>
    </row>
    <row r="944" spans="1:2" s="148" customFormat="1" ht="15.75">
      <c r="A944" s="154"/>
      <c r="B944" s="157"/>
    </row>
    <row r="945" spans="1:2" s="148" customFormat="1" ht="15.75">
      <c r="A945" s="154"/>
      <c r="B945" s="157"/>
    </row>
    <row r="946" spans="1:2" s="148" customFormat="1" ht="15.75">
      <c r="A946" s="154"/>
      <c r="B946" s="157"/>
    </row>
    <row r="947" spans="1:2" s="148" customFormat="1" ht="15.75">
      <c r="A947" s="154"/>
      <c r="B947" s="157"/>
    </row>
    <row r="948" spans="1:2" s="148" customFormat="1" ht="15.75">
      <c r="A948" s="154"/>
      <c r="B948" s="157"/>
    </row>
    <row r="949" spans="1:2" s="148" customFormat="1" ht="15.75">
      <c r="A949" s="154"/>
      <c r="B949" s="157"/>
    </row>
    <row r="950" spans="1:2" s="148" customFormat="1" ht="15.75">
      <c r="A950" s="154"/>
      <c r="B950" s="157"/>
    </row>
    <row r="951" spans="1:2" s="148" customFormat="1" ht="15.75">
      <c r="A951" s="154"/>
      <c r="B951" s="157"/>
    </row>
    <row r="952" spans="1:2" s="148" customFormat="1" ht="15.75">
      <c r="A952" s="154"/>
      <c r="B952" s="157"/>
    </row>
    <row r="953" spans="1:2" s="148" customFormat="1" ht="15.75">
      <c r="A953" s="154"/>
      <c r="B953" s="157"/>
    </row>
    <row r="954" spans="1:2" s="148" customFormat="1" ht="15.75">
      <c r="A954" s="154"/>
      <c r="B954" s="157"/>
    </row>
    <row r="955" spans="1:2" s="148" customFormat="1" ht="15.75">
      <c r="A955" s="154"/>
      <c r="B955" s="157"/>
    </row>
    <row r="956" spans="1:2" s="148" customFormat="1" ht="15.75">
      <c r="A956" s="154"/>
      <c r="B956" s="157"/>
    </row>
    <row r="957" spans="1:2" s="148" customFormat="1" ht="15.75">
      <c r="A957" s="154"/>
      <c r="B957" s="157"/>
    </row>
    <row r="958" spans="1:2" s="148" customFormat="1" ht="15.75">
      <c r="A958" s="154"/>
      <c r="B958" s="157"/>
    </row>
    <row r="959" spans="1:2" s="148" customFormat="1" ht="15.75">
      <c r="A959" s="154"/>
      <c r="B959" s="157"/>
    </row>
    <row r="960" spans="1:2" s="148" customFormat="1" ht="15.75">
      <c r="A960" s="154"/>
      <c r="B960" s="157"/>
    </row>
    <row r="961" spans="1:2" s="148" customFormat="1" ht="15.75">
      <c r="A961" s="154"/>
      <c r="B961" s="157"/>
    </row>
    <row r="962" spans="1:2" s="148" customFormat="1" ht="15.75">
      <c r="A962" s="154"/>
      <c r="B962" s="157"/>
    </row>
    <row r="963" spans="1:2" s="148" customFormat="1" ht="15.75">
      <c r="A963" s="154"/>
      <c r="B963" s="157"/>
    </row>
    <row r="964" spans="1:2" s="148" customFormat="1" ht="15.75">
      <c r="A964" s="154"/>
      <c r="B964" s="157"/>
    </row>
    <row r="965" spans="1:2" s="148" customFormat="1" ht="15.75">
      <c r="A965" s="154"/>
      <c r="B965" s="157"/>
    </row>
    <row r="966" spans="1:2" s="148" customFormat="1" ht="15.75">
      <c r="A966" s="154"/>
      <c r="B966" s="157"/>
    </row>
    <row r="967" spans="1:2" s="148" customFormat="1" ht="15.75">
      <c r="A967" s="154"/>
      <c r="B967" s="157"/>
    </row>
    <row r="968" spans="1:2" s="148" customFormat="1" ht="15.75">
      <c r="A968" s="154"/>
      <c r="B968" s="157"/>
    </row>
    <row r="969" spans="1:2" s="148" customFormat="1" ht="15.75">
      <c r="A969" s="154"/>
      <c r="B969" s="157"/>
    </row>
    <row r="970" spans="1:2" s="148" customFormat="1" ht="15.75">
      <c r="A970" s="154"/>
      <c r="B970" s="157"/>
    </row>
    <row r="971" spans="1:2" s="148" customFormat="1" ht="15.75">
      <c r="A971" s="154"/>
      <c r="B971" s="157"/>
    </row>
    <row r="972" spans="1:2" s="148" customFormat="1" ht="15.75">
      <c r="A972" s="154"/>
      <c r="B972" s="157"/>
    </row>
    <row r="973" spans="1:2" s="148" customFormat="1" ht="15.75">
      <c r="A973" s="154"/>
      <c r="B973" s="157"/>
    </row>
    <row r="974" spans="1:2" s="148" customFormat="1" ht="15.75">
      <c r="A974" s="154"/>
      <c r="B974" s="157"/>
    </row>
    <row r="975" spans="1:2" s="148" customFormat="1" ht="15.75">
      <c r="A975" s="154"/>
      <c r="B975" s="157"/>
    </row>
    <row r="976" spans="1:2" s="148" customFormat="1" ht="15.75">
      <c r="A976" s="154"/>
      <c r="B976" s="157"/>
    </row>
    <row r="977" spans="1:2" s="148" customFormat="1" ht="15.75">
      <c r="A977" s="154"/>
      <c r="B977" s="157"/>
    </row>
    <row r="978" spans="1:2" s="148" customFormat="1" ht="15.75">
      <c r="A978" s="154"/>
      <c r="B978" s="157"/>
    </row>
    <row r="979" spans="1:2" s="148" customFormat="1" ht="15.75">
      <c r="A979" s="154"/>
      <c r="B979" s="157"/>
    </row>
    <row r="980" spans="1:2" s="148" customFormat="1" ht="15.75">
      <c r="A980" s="154"/>
      <c r="B980" s="157"/>
    </row>
    <row r="981" spans="1:2" s="148" customFormat="1" ht="15.75">
      <c r="A981" s="154"/>
      <c r="B981" s="157"/>
    </row>
    <row r="982" spans="1:2" s="148" customFormat="1" ht="15.75">
      <c r="A982" s="154"/>
      <c r="B982" s="157"/>
    </row>
    <row r="983" spans="1:2" s="148" customFormat="1" ht="15.75">
      <c r="A983" s="154"/>
      <c r="B983" s="157"/>
    </row>
    <row r="984" spans="1:2" s="148" customFormat="1" ht="15.75">
      <c r="A984" s="154"/>
      <c r="B984" s="157"/>
    </row>
    <row r="985" spans="1:2" s="148" customFormat="1" ht="15.75">
      <c r="A985" s="154"/>
      <c r="B985" s="157"/>
    </row>
    <row r="986" spans="1:2" s="148" customFormat="1" ht="15.75">
      <c r="A986" s="154"/>
      <c r="B986" s="157"/>
    </row>
    <row r="987" spans="1:2" s="148" customFormat="1" ht="15.75">
      <c r="A987" s="154"/>
      <c r="B987" s="157"/>
    </row>
    <row r="988" spans="1:2" s="148" customFormat="1" ht="15.75">
      <c r="A988" s="154"/>
      <c r="B988" s="157"/>
    </row>
    <row r="989" spans="1:2" s="148" customFormat="1" ht="15.75">
      <c r="A989" s="154"/>
      <c r="B989" s="157"/>
    </row>
    <row r="990" spans="1:2" s="148" customFormat="1" ht="15.75">
      <c r="A990" s="154"/>
      <c r="B990" s="157"/>
    </row>
    <row r="991" spans="1:2" s="148" customFormat="1" ht="15.75">
      <c r="A991" s="154"/>
      <c r="B991" s="157"/>
    </row>
    <row r="992" spans="1:2" s="148" customFormat="1" ht="15.75">
      <c r="A992" s="154"/>
      <c r="B992" s="157"/>
    </row>
    <row r="993" spans="1:2" s="148" customFormat="1" ht="15.75">
      <c r="A993" s="154"/>
      <c r="B993" s="157"/>
    </row>
    <row r="994" spans="1:2" s="148" customFormat="1" ht="15.75">
      <c r="A994" s="154"/>
      <c r="B994" s="157"/>
    </row>
    <row r="995" spans="1:2" s="148" customFormat="1" ht="15.75">
      <c r="A995" s="154"/>
      <c r="B995" s="157"/>
    </row>
    <row r="996" spans="1:2" s="148" customFormat="1" ht="15.75">
      <c r="A996" s="154"/>
      <c r="B996" s="157"/>
    </row>
    <row r="997" spans="1:2" s="148" customFormat="1" ht="15.75">
      <c r="A997" s="154"/>
      <c r="B997" s="157"/>
    </row>
    <row r="998" spans="1:2" s="148" customFormat="1" ht="15.75">
      <c r="A998" s="154"/>
      <c r="B998" s="157"/>
    </row>
    <row r="999" spans="1:2" s="148" customFormat="1" ht="15.75">
      <c r="A999" s="154"/>
      <c r="B999" s="157"/>
    </row>
    <row r="1000" spans="1:2" s="148" customFormat="1" ht="15.75">
      <c r="A1000" s="154"/>
      <c r="B1000" s="157"/>
    </row>
    <row r="1001" spans="1:2" s="148" customFormat="1" ht="15.75">
      <c r="A1001" s="154"/>
      <c r="B1001" s="157"/>
    </row>
    <row r="1002" spans="1:2" s="148" customFormat="1" ht="15.75">
      <c r="A1002" s="154"/>
      <c r="B1002" s="157"/>
    </row>
    <row r="1003" spans="1:2" s="148" customFormat="1" ht="15.75">
      <c r="A1003" s="154"/>
      <c r="B1003" s="157"/>
    </row>
    <row r="1004" spans="1:2" s="148" customFormat="1" ht="15.75">
      <c r="A1004" s="154"/>
      <c r="B1004" s="157"/>
    </row>
    <row r="1005" spans="1:2" s="148" customFormat="1" ht="15.75">
      <c r="A1005" s="154"/>
      <c r="B1005" s="157"/>
    </row>
    <row r="1006" spans="1:2" s="148" customFormat="1" ht="15.75">
      <c r="A1006" s="154"/>
      <c r="B1006" s="157"/>
    </row>
    <row r="1007" spans="1:2" s="148" customFormat="1" ht="15.75">
      <c r="A1007" s="154"/>
      <c r="B1007" s="157"/>
    </row>
    <row r="1008" spans="1:2" s="148" customFormat="1" ht="15.75">
      <c r="A1008" s="154"/>
      <c r="B1008" s="157"/>
    </row>
    <row r="1009" spans="1:2" s="148" customFormat="1" ht="15.75">
      <c r="A1009" s="154"/>
      <c r="B1009" s="157"/>
    </row>
    <row r="1010" spans="1:2" s="148" customFormat="1" ht="15.75">
      <c r="A1010" s="154"/>
      <c r="B1010" s="157"/>
    </row>
    <row r="1011" spans="1:2" s="148" customFormat="1" ht="15.75">
      <c r="A1011" s="154"/>
      <c r="B1011" s="157"/>
    </row>
    <row r="1012" spans="1:2" s="148" customFormat="1" ht="15.75">
      <c r="A1012" s="154"/>
      <c r="B1012" s="157"/>
    </row>
    <row r="1013" spans="1:2" s="148" customFormat="1" ht="15.75">
      <c r="A1013" s="154"/>
      <c r="B1013" s="157"/>
    </row>
    <row r="1014" spans="1:2" s="148" customFormat="1" ht="15.75">
      <c r="A1014" s="154"/>
      <c r="B1014" s="157"/>
    </row>
    <row r="1015" spans="1:2" s="148" customFormat="1" ht="15.75">
      <c r="A1015" s="154"/>
      <c r="B1015" s="157"/>
    </row>
    <row r="1016" spans="1:2" s="148" customFormat="1" ht="15.75">
      <c r="A1016" s="154"/>
      <c r="B1016" s="157"/>
    </row>
    <row r="1017" spans="1:2" s="148" customFormat="1" ht="15.75">
      <c r="A1017" s="154"/>
      <c r="B1017" s="157"/>
    </row>
    <row r="1018" spans="1:2" s="148" customFormat="1" ht="15.75">
      <c r="A1018" s="154"/>
      <c r="B1018" s="157"/>
    </row>
    <row r="1019" spans="1:2" s="148" customFormat="1" ht="15.75">
      <c r="A1019" s="154"/>
      <c r="B1019" s="157"/>
    </row>
    <row r="1020" spans="1:2" s="148" customFormat="1" ht="15.75">
      <c r="A1020" s="154"/>
      <c r="B1020" s="157"/>
    </row>
    <row r="1021" spans="1:2" s="148" customFormat="1" ht="15.75">
      <c r="A1021" s="154"/>
      <c r="B1021" s="157"/>
    </row>
    <row r="1022" spans="1:2" s="148" customFormat="1" ht="15.75">
      <c r="A1022" s="154"/>
      <c r="B1022" s="157"/>
    </row>
    <row r="1023" spans="1:2" s="148" customFormat="1" ht="15.75">
      <c r="A1023" s="154"/>
      <c r="B1023" s="157"/>
    </row>
    <row r="1024" spans="1:2" s="148" customFormat="1" ht="15.75">
      <c r="A1024" s="154"/>
      <c r="B1024" s="157"/>
    </row>
    <row r="1025" spans="1:2" s="148" customFormat="1" ht="15.75">
      <c r="A1025" s="154"/>
      <c r="B1025" s="157"/>
    </row>
    <row r="1026" spans="1:2" s="148" customFormat="1" ht="15.75">
      <c r="A1026" s="154"/>
      <c r="B1026" s="157"/>
    </row>
    <row r="1027" spans="1:2" s="148" customFormat="1" ht="15.75">
      <c r="A1027" s="154"/>
      <c r="B1027" s="157"/>
    </row>
    <row r="1028" spans="1:2" s="148" customFormat="1" ht="15.75">
      <c r="A1028" s="154"/>
      <c r="B1028" s="157"/>
    </row>
    <row r="1029" spans="1:2" s="148" customFormat="1" ht="15.75">
      <c r="A1029" s="154"/>
      <c r="B1029" s="157"/>
    </row>
    <row r="1030" spans="1:2" s="148" customFormat="1" ht="15.75">
      <c r="A1030" s="154"/>
      <c r="B1030" s="157"/>
    </row>
    <row r="1031" spans="1:2" s="148" customFormat="1" ht="15.75">
      <c r="A1031" s="154"/>
      <c r="B1031" s="157"/>
    </row>
    <row r="1032" spans="1:2" s="148" customFormat="1" ht="15.75">
      <c r="A1032" s="154"/>
      <c r="B1032" s="157"/>
    </row>
    <row r="1033" spans="1:2" s="148" customFormat="1" ht="15.75">
      <c r="A1033" s="154"/>
      <c r="B1033" s="157"/>
    </row>
    <row r="1034" spans="1:2" s="148" customFormat="1" ht="15.75">
      <c r="A1034" s="154"/>
      <c r="B1034" s="157"/>
    </row>
    <row r="1035" spans="1:2" s="148" customFormat="1" ht="15.75">
      <c r="A1035" s="154"/>
      <c r="B1035" s="157"/>
    </row>
    <row r="1036" spans="1:2" s="148" customFormat="1" ht="15.75">
      <c r="A1036" s="154"/>
      <c r="B1036" s="157"/>
    </row>
    <row r="1037" spans="1:2" s="148" customFormat="1" ht="15.75">
      <c r="A1037" s="154"/>
      <c r="B1037" s="157"/>
    </row>
    <row r="1038" spans="1:2" s="148" customFormat="1" ht="15.75">
      <c r="A1038" s="154"/>
      <c r="B1038" s="157"/>
    </row>
    <row r="1039" spans="1:2" s="148" customFormat="1" ht="15.75">
      <c r="A1039" s="154"/>
      <c r="B1039" s="157"/>
    </row>
    <row r="1040" spans="1:2" s="148" customFormat="1" ht="15.75">
      <c r="A1040" s="154"/>
      <c r="B1040" s="157"/>
    </row>
    <row r="1041" spans="1:2" s="148" customFormat="1" ht="15.75">
      <c r="A1041" s="154"/>
      <c r="B1041" s="157"/>
    </row>
    <row r="1042" spans="1:2" s="148" customFormat="1" ht="15.75">
      <c r="A1042" s="154"/>
      <c r="B1042" s="157"/>
    </row>
    <row r="1043" spans="1:2" s="148" customFormat="1" ht="15.75">
      <c r="A1043" s="154"/>
      <c r="B1043" s="157"/>
    </row>
    <row r="1044" spans="1:2" s="148" customFormat="1" ht="15.75">
      <c r="A1044" s="154"/>
      <c r="B1044" s="157"/>
    </row>
    <row r="1045" spans="1:2" s="148" customFormat="1" ht="15.75">
      <c r="A1045" s="154"/>
      <c r="B1045" s="157"/>
    </row>
    <row r="1046" spans="1:2" s="148" customFormat="1" ht="15.75">
      <c r="A1046" s="154"/>
      <c r="B1046" s="157"/>
    </row>
    <row r="1047" spans="1:2" s="148" customFormat="1" ht="15.75">
      <c r="A1047" s="154"/>
      <c r="B1047" s="157"/>
    </row>
    <row r="1048" spans="1:2" s="148" customFormat="1" ht="15.75">
      <c r="A1048" s="154"/>
      <c r="B1048" s="157"/>
    </row>
    <row r="1049" spans="1:2" s="148" customFormat="1" ht="15.75">
      <c r="A1049" s="154"/>
      <c r="B1049" s="157"/>
    </row>
    <row r="1050" spans="1:2" s="148" customFormat="1" ht="15.75">
      <c r="A1050" s="154"/>
      <c r="B1050" s="157"/>
    </row>
    <row r="1051" spans="1:2" s="148" customFormat="1" ht="15.75">
      <c r="A1051" s="154"/>
      <c r="B1051" s="157"/>
    </row>
    <row r="1052" spans="1:2" s="148" customFormat="1" ht="15.75">
      <c r="A1052" s="154"/>
      <c r="B1052" s="157"/>
    </row>
    <row r="1053" spans="1:2" s="148" customFormat="1" ht="15.75">
      <c r="A1053" s="154"/>
      <c r="B1053" s="157"/>
    </row>
    <row r="1054" spans="1:2" s="148" customFormat="1" ht="15.75">
      <c r="A1054" s="154"/>
      <c r="B1054" s="157"/>
    </row>
    <row r="1055" spans="1:2" s="148" customFormat="1" ht="15.75">
      <c r="A1055" s="154"/>
      <c r="B1055" s="157"/>
    </row>
    <row r="1056" spans="1:2" s="148" customFormat="1" ht="15.75">
      <c r="A1056" s="154"/>
      <c r="B1056" s="157"/>
    </row>
    <row r="1057" spans="1:2" s="148" customFormat="1" ht="15.75">
      <c r="A1057" s="154"/>
      <c r="B1057" s="157"/>
    </row>
    <row r="1058" spans="1:2" s="148" customFormat="1" ht="15.75">
      <c r="A1058" s="154"/>
      <c r="B1058" s="157"/>
    </row>
    <row r="1059" spans="1:2" s="148" customFormat="1" ht="15.75">
      <c r="A1059" s="154"/>
      <c r="B1059" s="157"/>
    </row>
    <row r="1060" spans="1:2" s="148" customFormat="1" ht="15.75">
      <c r="A1060" s="154"/>
      <c r="B1060" s="157"/>
    </row>
    <row r="1061" spans="1:2" s="148" customFormat="1" ht="15.75">
      <c r="A1061" s="154"/>
      <c r="B1061" s="157"/>
    </row>
    <row r="1062" spans="1:2" s="148" customFormat="1" ht="15.75">
      <c r="A1062" s="154"/>
      <c r="B1062" s="157"/>
    </row>
    <row r="1063" spans="1:2" s="148" customFormat="1" ht="15.75">
      <c r="A1063" s="154"/>
      <c r="B1063" s="157"/>
    </row>
    <row r="1064" spans="1:2" s="148" customFormat="1" ht="15.75">
      <c r="A1064" s="154"/>
      <c r="B1064" s="157"/>
    </row>
    <row r="1065" spans="1:2" s="148" customFormat="1" ht="15.75">
      <c r="A1065" s="154"/>
      <c r="B1065" s="157"/>
    </row>
    <row r="1066" spans="1:2" s="148" customFormat="1" ht="15.75">
      <c r="A1066" s="154"/>
      <c r="B1066" s="157"/>
    </row>
    <row r="1067" spans="1:2" s="148" customFormat="1" ht="15.75">
      <c r="A1067" s="154"/>
      <c r="B1067" s="157"/>
    </row>
    <row r="1068" spans="1:2" s="148" customFormat="1" ht="15.75">
      <c r="A1068" s="154"/>
      <c r="B1068" s="157"/>
    </row>
    <row r="1069" spans="1:2" s="148" customFormat="1" ht="15.75">
      <c r="A1069" s="154"/>
      <c r="B1069" s="157"/>
    </row>
    <row r="1070" spans="1:2" s="148" customFormat="1" ht="15.75">
      <c r="A1070" s="154"/>
      <c r="B1070" s="157"/>
    </row>
    <row r="1071" spans="1:2" s="148" customFormat="1" ht="15.75">
      <c r="A1071" s="154"/>
      <c r="B1071" s="157"/>
    </row>
    <row r="1072" spans="1:2" s="148" customFormat="1" ht="15.75">
      <c r="A1072" s="154"/>
      <c r="B1072" s="157"/>
    </row>
    <row r="1073" spans="1:2" s="148" customFormat="1" ht="15.75">
      <c r="A1073" s="154"/>
      <c r="B1073" s="157"/>
    </row>
    <row r="1074" spans="1:2" s="148" customFormat="1" ht="15.75">
      <c r="A1074" s="154"/>
      <c r="B1074" s="157"/>
    </row>
    <row r="1075" spans="1:2" s="148" customFormat="1" ht="15.75">
      <c r="A1075" s="154"/>
      <c r="B1075" s="157"/>
    </row>
    <row r="1076" spans="1:2" s="148" customFormat="1" ht="15.75">
      <c r="A1076" s="154"/>
      <c r="B1076" s="157"/>
    </row>
    <row r="1077" spans="1:2" s="148" customFormat="1" ht="15.75">
      <c r="A1077" s="154"/>
      <c r="B1077" s="157"/>
    </row>
    <row r="1078" spans="1:2" s="148" customFormat="1" ht="15.75">
      <c r="A1078" s="154"/>
      <c r="B1078" s="157"/>
    </row>
    <row r="1079" spans="1:2" s="148" customFormat="1" ht="15.75">
      <c r="A1079" s="154"/>
      <c r="B1079" s="157"/>
    </row>
    <row r="1080" spans="1:2" s="148" customFormat="1" ht="15.75">
      <c r="A1080" s="154"/>
      <c r="B1080" s="157"/>
    </row>
    <row r="1081" spans="1:2" s="148" customFormat="1" ht="15.75">
      <c r="A1081" s="154"/>
      <c r="B1081" s="157"/>
    </row>
    <row r="1082" spans="1:2" s="148" customFormat="1" ht="15.75">
      <c r="A1082" s="154"/>
      <c r="B1082" s="157"/>
    </row>
    <row r="1083" spans="1:2" s="148" customFormat="1" ht="15.75">
      <c r="A1083" s="154"/>
      <c r="B1083" s="157"/>
    </row>
    <row r="1084" spans="1:2" s="148" customFormat="1" ht="15.75">
      <c r="A1084" s="154"/>
      <c r="B1084" s="157"/>
    </row>
    <row r="1085" spans="1:2" s="148" customFormat="1" ht="15.75">
      <c r="A1085" s="154"/>
      <c r="B1085" s="157"/>
    </row>
    <row r="1086" spans="1:2" s="148" customFormat="1" ht="15.75">
      <c r="A1086" s="154"/>
      <c r="B1086" s="157"/>
    </row>
    <row r="1087" spans="1:2" s="148" customFormat="1" ht="15.75">
      <c r="A1087" s="154"/>
      <c r="B1087" s="157"/>
    </row>
    <row r="1088" spans="1:2" s="148" customFormat="1" ht="15.75">
      <c r="A1088" s="154"/>
      <c r="B1088" s="157"/>
    </row>
    <row r="1089" spans="1:2" s="148" customFormat="1" ht="15.75">
      <c r="A1089" s="154"/>
      <c r="B1089" s="157"/>
    </row>
    <row r="1090" spans="1:2" s="148" customFormat="1" ht="15.75">
      <c r="A1090" s="154"/>
      <c r="B1090" s="157"/>
    </row>
    <row r="1091" spans="1:2" s="148" customFormat="1" ht="15.75">
      <c r="A1091" s="154"/>
      <c r="B1091" s="157"/>
    </row>
    <row r="1092" spans="1:2" s="148" customFormat="1" ht="15.75">
      <c r="A1092" s="154"/>
      <c r="B1092" s="157"/>
    </row>
    <row r="1093" spans="1:2" s="148" customFormat="1" ht="15.75">
      <c r="A1093" s="154"/>
      <c r="B1093" s="157"/>
    </row>
    <row r="1094" spans="1:2" s="148" customFormat="1" ht="15.75">
      <c r="A1094" s="154"/>
      <c r="B1094" s="157"/>
    </row>
    <row r="1095" spans="1:2" s="148" customFormat="1" ht="15.75">
      <c r="A1095" s="154"/>
      <c r="B1095" s="157"/>
    </row>
    <row r="1096" spans="1:2" s="148" customFormat="1" ht="15.75">
      <c r="A1096" s="154"/>
      <c r="B1096" s="157"/>
    </row>
    <row r="1097" spans="1:2" s="148" customFormat="1" ht="15.75">
      <c r="A1097" s="154"/>
      <c r="B1097" s="157"/>
    </row>
    <row r="1098" spans="1:2" s="148" customFormat="1" ht="15.75">
      <c r="A1098" s="154"/>
      <c r="B1098" s="157"/>
    </row>
    <row r="1099" spans="1:2" s="148" customFormat="1" ht="15.75">
      <c r="A1099" s="154"/>
      <c r="B1099" s="157"/>
    </row>
    <row r="1100" spans="1:2" s="148" customFormat="1" ht="15.75">
      <c r="A1100" s="154"/>
      <c r="B1100" s="157"/>
    </row>
    <row r="1101" spans="1:2" s="148" customFormat="1" ht="15.75">
      <c r="A1101" s="154"/>
      <c r="B1101" s="157"/>
    </row>
    <row r="1102" spans="1:2" s="148" customFormat="1" ht="15.75">
      <c r="A1102" s="154"/>
      <c r="B1102" s="157"/>
    </row>
    <row r="1103" spans="1:2" s="148" customFormat="1" ht="15.75">
      <c r="A1103" s="154"/>
      <c r="B1103" s="157"/>
    </row>
    <row r="1104" spans="1:2" s="148" customFormat="1" ht="15.75">
      <c r="A1104" s="154"/>
      <c r="B1104" s="157"/>
    </row>
    <row r="1105" spans="1:2" s="148" customFormat="1" ht="15.75">
      <c r="A1105" s="154"/>
      <c r="B1105" s="157"/>
    </row>
    <row r="1106" spans="1:2" s="148" customFormat="1" ht="15.75">
      <c r="A1106" s="154"/>
      <c r="B1106" s="157"/>
    </row>
    <row r="1107" spans="1:2" s="148" customFormat="1" ht="15.75">
      <c r="A1107" s="154"/>
      <c r="B1107" s="157"/>
    </row>
    <row r="1108" spans="1:2" s="148" customFormat="1" ht="15.75">
      <c r="A1108" s="154"/>
      <c r="B1108" s="157"/>
    </row>
    <row r="1109" spans="1:2" s="148" customFormat="1" ht="15.75">
      <c r="A1109" s="154"/>
      <c r="B1109" s="157"/>
    </row>
    <row r="1110" spans="1:2" s="148" customFormat="1" ht="15.75">
      <c r="A1110" s="154"/>
      <c r="B1110" s="157"/>
    </row>
    <row r="1111" spans="1:2" s="148" customFormat="1" ht="15.75">
      <c r="A1111" s="154"/>
      <c r="B1111" s="157"/>
    </row>
    <row r="1112" spans="1:2" s="148" customFormat="1" ht="15.75">
      <c r="A1112" s="154"/>
      <c r="B1112" s="157"/>
    </row>
    <row r="1113" spans="1:2" s="148" customFormat="1" ht="15.75">
      <c r="A1113" s="154"/>
      <c r="B1113" s="157"/>
    </row>
    <row r="1114" spans="1:2" s="148" customFormat="1" ht="15.75">
      <c r="A1114" s="154"/>
      <c r="B1114" s="157"/>
    </row>
    <row r="1115" spans="1:2" s="148" customFormat="1" ht="15.75">
      <c r="A1115" s="154"/>
      <c r="B1115" s="157"/>
    </row>
    <row r="1116" spans="1:2" s="148" customFormat="1" ht="15.75">
      <c r="A1116" s="154"/>
      <c r="B1116" s="157"/>
    </row>
    <row r="1117" spans="1:2" s="148" customFormat="1" ht="15.75">
      <c r="A1117" s="154"/>
      <c r="B1117" s="157"/>
    </row>
    <row r="1118" spans="1:2" s="148" customFormat="1" ht="15.75">
      <c r="A1118" s="154"/>
      <c r="B1118" s="157"/>
    </row>
    <row r="1119" spans="1:2" s="148" customFormat="1" ht="15.75">
      <c r="A1119" s="154"/>
      <c r="B1119" s="157"/>
    </row>
    <row r="1120" spans="1:2" s="148" customFormat="1" ht="15.75">
      <c r="A1120" s="154"/>
      <c r="B1120" s="157"/>
    </row>
    <row r="1121" spans="1:2" s="148" customFormat="1" ht="15.75">
      <c r="A1121" s="154"/>
      <c r="B1121" s="157"/>
    </row>
    <row r="1122" spans="1:2" s="148" customFormat="1" ht="15.75">
      <c r="A1122" s="154"/>
      <c r="B1122" s="157"/>
    </row>
    <row r="1123" spans="1:2" s="148" customFormat="1" ht="15.75">
      <c r="A1123" s="154"/>
      <c r="B1123" s="157"/>
    </row>
    <row r="1124" spans="1:2" s="148" customFormat="1" ht="15.75">
      <c r="A1124" s="154"/>
      <c r="B1124" s="157"/>
    </row>
    <row r="1125" spans="1:2" s="148" customFormat="1" ht="15.75">
      <c r="A1125" s="154"/>
      <c r="B1125" s="157"/>
    </row>
    <row r="1126" spans="1:2" s="148" customFormat="1" ht="15.75">
      <c r="A1126" s="154"/>
      <c r="B1126" s="157"/>
    </row>
    <row r="1127" spans="1:2" s="148" customFormat="1" ht="15.75">
      <c r="A1127" s="154"/>
      <c r="B1127" s="157"/>
    </row>
    <row r="1128" spans="1:2" s="148" customFormat="1" ht="15.75">
      <c r="A1128" s="154"/>
      <c r="B1128" s="157"/>
    </row>
    <row r="1129" spans="1:2" s="148" customFormat="1" ht="15.75">
      <c r="A1129" s="154"/>
      <c r="B1129" s="157"/>
    </row>
    <row r="1130" spans="1:2" s="148" customFormat="1" ht="15.75">
      <c r="A1130" s="154"/>
      <c r="B1130" s="157"/>
    </row>
    <row r="1131" spans="1:2" s="148" customFormat="1" ht="15.75">
      <c r="A1131" s="154"/>
      <c r="B1131" s="157"/>
    </row>
    <row r="1132" spans="1:2" s="148" customFormat="1" ht="15.75">
      <c r="A1132" s="154"/>
      <c r="B1132" s="157"/>
    </row>
    <row r="1133" spans="1:2" s="148" customFormat="1" ht="15.75">
      <c r="A1133" s="154"/>
      <c r="B1133" s="157"/>
    </row>
    <row r="1134" spans="1:2" s="148" customFormat="1" ht="15.75">
      <c r="A1134" s="154"/>
      <c r="B1134" s="157"/>
    </row>
    <row r="1135" spans="1:2" s="148" customFormat="1" ht="15.75">
      <c r="A1135" s="154"/>
      <c r="B1135" s="157"/>
    </row>
    <row r="1136" spans="1:2" s="148" customFormat="1" ht="15.75">
      <c r="A1136" s="154"/>
      <c r="B1136" s="157"/>
    </row>
    <row r="1137" spans="1:2" s="148" customFormat="1" ht="15.75">
      <c r="A1137" s="154"/>
      <c r="B1137" s="157"/>
    </row>
    <row r="1138" spans="1:2" s="148" customFormat="1" ht="15.75">
      <c r="A1138" s="154"/>
      <c r="B1138" s="157"/>
    </row>
    <row r="1139" spans="1:2" s="148" customFormat="1" ht="15.75">
      <c r="A1139" s="154"/>
      <c r="B1139" s="157"/>
    </row>
    <row r="1140" spans="1:2" s="148" customFormat="1" ht="15.75">
      <c r="A1140" s="154"/>
      <c r="B1140" s="157"/>
    </row>
    <row r="1141" spans="1:2" s="148" customFormat="1" ht="15.75">
      <c r="A1141" s="154"/>
      <c r="B1141" s="157"/>
    </row>
    <row r="1142" spans="1:2" s="148" customFormat="1" ht="15.75">
      <c r="A1142" s="154"/>
      <c r="B1142" s="157"/>
    </row>
    <row r="1143" spans="1:2" s="148" customFormat="1" ht="15.75">
      <c r="A1143" s="154"/>
      <c r="B1143" s="157"/>
    </row>
    <row r="1144" spans="1:2" s="148" customFormat="1" ht="15.75">
      <c r="A1144" s="154"/>
      <c r="B1144" s="157"/>
    </row>
    <row r="1145" spans="1:2" s="148" customFormat="1" ht="15.75">
      <c r="A1145" s="154"/>
      <c r="B1145" s="157"/>
    </row>
    <row r="1146" spans="1:2" s="148" customFormat="1" ht="15.75">
      <c r="A1146" s="154"/>
      <c r="B1146" s="157"/>
    </row>
    <row r="1147" spans="1:2" s="148" customFormat="1" ht="15.75">
      <c r="A1147" s="154"/>
      <c r="B1147" s="157"/>
    </row>
    <row r="1148" spans="1:2" s="148" customFormat="1" ht="15.75">
      <c r="A1148" s="154"/>
      <c r="B1148" s="157"/>
    </row>
    <row r="1149" spans="1:2" s="148" customFormat="1" ht="15.75">
      <c r="A1149" s="154"/>
      <c r="B1149" s="157"/>
    </row>
    <row r="1150" spans="1:2" s="148" customFormat="1" ht="15.75">
      <c r="A1150" s="154"/>
      <c r="B1150" s="157"/>
    </row>
    <row r="1151" spans="1:2" s="148" customFormat="1" ht="15.75">
      <c r="A1151" s="154"/>
      <c r="B1151" s="157"/>
    </row>
    <row r="1152" spans="1:2" s="148" customFormat="1" ht="15.75">
      <c r="A1152" s="154"/>
      <c r="B1152" s="157"/>
    </row>
    <row r="1153" spans="1:2" s="148" customFormat="1" ht="15.75">
      <c r="A1153" s="154"/>
      <c r="B1153" s="157"/>
    </row>
    <row r="1154" spans="1:2" s="148" customFormat="1" ht="15.75">
      <c r="A1154" s="154"/>
      <c r="B1154" s="157"/>
    </row>
    <row r="1155" spans="1:2" s="148" customFormat="1" ht="15.75">
      <c r="A1155" s="154"/>
      <c r="B1155" s="157"/>
    </row>
    <row r="1156" spans="1:2" s="148" customFormat="1" ht="15.75">
      <c r="A1156" s="154"/>
      <c r="B1156" s="157"/>
    </row>
    <row r="1157" spans="1:2" s="148" customFormat="1" ht="15.75">
      <c r="A1157" s="154"/>
      <c r="B1157" s="157"/>
    </row>
    <row r="1158" spans="1:2" s="148" customFormat="1" ht="15.75">
      <c r="A1158" s="154"/>
      <c r="B1158" s="157"/>
    </row>
    <row r="1159" spans="1:2" s="148" customFormat="1" ht="15.75">
      <c r="A1159" s="154"/>
      <c r="B1159" s="157"/>
    </row>
    <row r="1160" spans="1:2" s="148" customFormat="1" ht="15.75">
      <c r="A1160" s="154"/>
      <c r="B1160" s="157"/>
    </row>
    <row r="1161" spans="1:2" s="148" customFormat="1" ht="15.75">
      <c r="A1161" s="154"/>
      <c r="B1161" s="157"/>
    </row>
    <row r="1162" spans="1:2" s="148" customFormat="1" ht="15.75">
      <c r="A1162" s="154"/>
      <c r="B1162" s="157"/>
    </row>
    <row r="1163" spans="1:2" s="148" customFormat="1" ht="15.75">
      <c r="A1163" s="154"/>
      <c r="B1163" s="157"/>
    </row>
    <row r="1164" spans="1:2" s="148" customFormat="1" ht="15.75">
      <c r="A1164" s="154"/>
      <c r="B1164" s="157"/>
    </row>
    <row r="1165" spans="1:2" s="148" customFormat="1" ht="15.75">
      <c r="A1165" s="154"/>
      <c r="B1165" s="157"/>
    </row>
    <row r="1166" spans="1:2" s="148" customFormat="1" ht="15.75">
      <c r="A1166" s="154"/>
      <c r="B1166" s="157"/>
    </row>
    <row r="1167" spans="1:2" s="148" customFormat="1" ht="15.75">
      <c r="A1167" s="154"/>
      <c r="B1167" s="157"/>
    </row>
    <row r="1168" spans="1:2" s="148" customFormat="1" ht="15.75">
      <c r="A1168" s="154"/>
      <c r="B1168" s="157"/>
    </row>
    <row r="1169" spans="1:2" s="148" customFormat="1" ht="15.75">
      <c r="A1169" s="154"/>
      <c r="B1169" s="157"/>
    </row>
    <row r="1170" spans="1:2" s="148" customFormat="1" ht="15.75">
      <c r="A1170" s="154"/>
      <c r="B1170" s="157"/>
    </row>
    <row r="1171" spans="1:2" s="148" customFormat="1" ht="15.75">
      <c r="A1171" s="154"/>
      <c r="B1171" s="157"/>
    </row>
    <row r="1172" spans="1:2" s="148" customFormat="1" ht="15.75">
      <c r="A1172" s="154"/>
      <c r="B1172" s="157"/>
    </row>
    <row r="1173" spans="1:2" s="148" customFormat="1" ht="15.75">
      <c r="A1173" s="154"/>
      <c r="B1173" s="157"/>
    </row>
    <row r="1174" spans="1:2" s="148" customFormat="1" ht="15.75">
      <c r="A1174" s="154"/>
      <c r="B1174" s="157"/>
    </row>
    <row r="1175" spans="1:2" s="148" customFormat="1" ht="15.75">
      <c r="A1175" s="154"/>
      <c r="B1175" s="157"/>
    </row>
    <row r="1176" spans="1:2" s="148" customFormat="1" ht="15.75">
      <c r="A1176" s="154"/>
      <c r="B1176" s="157"/>
    </row>
    <row r="1177" spans="1:2" s="148" customFormat="1" ht="15.75">
      <c r="A1177" s="154"/>
      <c r="B1177" s="157"/>
    </row>
    <row r="1178" spans="1:2" s="148" customFormat="1" ht="15.75">
      <c r="A1178" s="154"/>
      <c r="B1178" s="157"/>
    </row>
    <row r="1179" spans="1:2" s="148" customFormat="1" ht="15.75">
      <c r="A1179" s="154"/>
      <c r="B1179" s="157"/>
    </row>
    <row r="1180" spans="1:2" s="148" customFormat="1" ht="15.75">
      <c r="A1180" s="154"/>
      <c r="B1180" s="157"/>
    </row>
    <row r="1181" spans="1:2" s="148" customFormat="1" ht="15.75">
      <c r="A1181" s="154"/>
      <c r="B1181" s="157"/>
    </row>
    <row r="1182" spans="1:2" s="148" customFormat="1" ht="15.75">
      <c r="A1182" s="154"/>
      <c r="B1182" s="157"/>
    </row>
    <row r="1183" spans="1:2" s="148" customFormat="1" ht="15.75">
      <c r="A1183" s="154"/>
      <c r="B1183" s="157"/>
    </row>
    <row r="1184" spans="1:2" s="148" customFormat="1" ht="15.75">
      <c r="A1184" s="154"/>
      <c r="B1184" s="157"/>
    </row>
    <row r="1185" spans="1:2" s="148" customFormat="1" ht="15.75">
      <c r="A1185" s="154"/>
      <c r="B1185" s="157"/>
    </row>
    <row r="1186" spans="1:2" s="148" customFormat="1" ht="15.75">
      <c r="A1186" s="154"/>
      <c r="B1186" s="157"/>
    </row>
    <row r="1187" spans="1:2" s="148" customFormat="1" ht="15.75">
      <c r="A1187" s="154"/>
      <c r="B1187" s="157"/>
    </row>
    <row r="1188" spans="1:2" s="148" customFormat="1" ht="15.75">
      <c r="A1188" s="154"/>
      <c r="B1188" s="157"/>
    </row>
    <row r="1189" spans="1:2" s="148" customFormat="1" ht="15.75">
      <c r="A1189" s="154"/>
      <c r="B1189" s="157"/>
    </row>
    <row r="1190" spans="1:2" s="148" customFormat="1" ht="15.75">
      <c r="A1190" s="154"/>
      <c r="B1190" s="157"/>
    </row>
    <row r="1191" spans="1:2" s="148" customFormat="1" ht="15.75">
      <c r="A1191" s="154"/>
      <c r="B1191" s="157"/>
    </row>
    <row r="1192" spans="1:2" s="148" customFormat="1" ht="15.75">
      <c r="A1192" s="154"/>
      <c r="B1192" s="157"/>
    </row>
    <row r="1193" spans="1:2" s="148" customFormat="1" ht="15.75">
      <c r="A1193" s="154"/>
      <c r="B1193" s="157"/>
    </row>
    <row r="1194" spans="1:2" s="148" customFormat="1" ht="15.75">
      <c r="A1194" s="154"/>
      <c r="B1194" s="157"/>
    </row>
    <row r="1195" spans="1:2" s="148" customFormat="1" ht="15.75">
      <c r="A1195" s="154"/>
      <c r="B1195" s="157"/>
    </row>
    <row r="1196" spans="1:2" s="148" customFormat="1" ht="15.75">
      <c r="A1196" s="154"/>
      <c r="B1196" s="157"/>
    </row>
    <row r="1197" spans="1:2" s="148" customFormat="1" ht="15.75">
      <c r="A1197" s="154"/>
      <c r="B1197" s="157"/>
    </row>
    <row r="1198" spans="1:2" s="148" customFormat="1" ht="15.75">
      <c r="A1198" s="154"/>
      <c r="B1198" s="157"/>
    </row>
    <row r="1199" spans="1:2" s="148" customFormat="1" ht="15.75">
      <c r="A1199" s="154"/>
      <c r="B1199" s="157"/>
    </row>
    <row r="1200" spans="1:2" s="148" customFormat="1" ht="15.75">
      <c r="A1200" s="154"/>
      <c r="B1200" s="157"/>
    </row>
    <row r="1201" spans="1:2" s="148" customFormat="1" ht="15.75">
      <c r="A1201" s="154"/>
      <c r="B1201" s="157"/>
    </row>
    <row r="1202" spans="1:2" s="148" customFormat="1" ht="15.75">
      <c r="A1202" s="154"/>
      <c r="B1202" s="157"/>
    </row>
    <row r="1203" spans="1:2" s="148" customFormat="1" ht="15.75">
      <c r="A1203" s="154"/>
      <c r="B1203" s="157"/>
    </row>
    <row r="1204" spans="1:2" s="148" customFormat="1" ht="15.75">
      <c r="A1204" s="154"/>
      <c r="B1204" s="157"/>
    </row>
    <row r="1205" spans="1:2" s="148" customFormat="1" ht="15.75">
      <c r="A1205" s="154"/>
      <c r="B1205" s="157"/>
    </row>
    <row r="1206" spans="1:2" s="148" customFormat="1" ht="15.75">
      <c r="A1206" s="154"/>
      <c r="B1206" s="157"/>
    </row>
    <row r="1207" spans="1:2" s="148" customFormat="1" ht="15.75">
      <c r="A1207" s="154"/>
      <c r="B1207" s="157"/>
    </row>
    <row r="1208" spans="1:2" s="148" customFormat="1" ht="15.75">
      <c r="A1208" s="154"/>
      <c r="B1208" s="157"/>
    </row>
    <row r="1209" spans="1:2" s="148" customFormat="1" ht="15.75">
      <c r="A1209" s="154"/>
      <c r="B1209" s="157"/>
    </row>
    <row r="1210" spans="1:2" s="148" customFormat="1" ht="15.75">
      <c r="A1210" s="154"/>
      <c r="B1210" s="157"/>
    </row>
    <row r="1211" spans="1:2" s="148" customFormat="1" ht="15.75">
      <c r="A1211" s="154"/>
      <c r="B1211" s="157"/>
    </row>
    <row r="1212" spans="1:2" s="148" customFormat="1" ht="15.75">
      <c r="A1212" s="154"/>
      <c r="B1212" s="157"/>
    </row>
    <row r="1213" spans="1:2" s="148" customFormat="1" ht="15.75">
      <c r="A1213" s="154"/>
      <c r="B1213" s="157"/>
    </row>
    <row r="1214" spans="1:2" s="148" customFormat="1" ht="15.75">
      <c r="A1214" s="154"/>
      <c r="B1214" s="157"/>
    </row>
    <row r="1215" spans="1:2" s="148" customFormat="1" ht="15.75">
      <c r="A1215" s="154"/>
      <c r="B1215" s="157"/>
    </row>
    <row r="1216" spans="1:2" s="148" customFormat="1" ht="15.75">
      <c r="A1216" s="154"/>
      <c r="B1216" s="157"/>
    </row>
    <row r="1217" spans="1:2" s="148" customFormat="1" ht="15.75">
      <c r="A1217" s="154"/>
      <c r="B1217" s="157"/>
    </row>
    <row r="1218" spans="1:2" s="148" customFormat="1" ht="15.75">
      <c r="A1218" s="154"/>
      <c r="B1218" s="157"/>
    </row>
    <row r="1219" spans="1:2" s="148" customFormat="1" ht="15.75">
      <c r="A1219" s="154"/>
      <c r="B1219" s="157"/>
    </row>
    <row r="1220" spans="1:2" s="148" customFormat="1" ht="15.75">
      <c r="A1220" s="154"/>
      <c r="B1220" s="157"/>
    </row>
    <row r="1221" spans="1:2" s="148" customFormat="1" ht="15.75">
      <c r="A1221" s="154"/>
      <c r="B1221" s="157"/>
    </row>
    <row r="1222" spans="1:2" s="148" customFormat="1" ht="15.75">
      <c r="A1222" s="154"/>
      <c r="B1222" s="157"/>
    </row>
    <row r="1223" spans="1:2" s="148" customFormat="1" ht="15.75">
      <c r="A1223" s="154"/>
      <c r="B1223" s="157"/>
    </row>
    <row r="1224" spans="1:2" s="148" customFormat="1" ht="15.75">
      <c r="A1224" s="154"/>
      <c r="B1224" s="157"/>
    </row>
    <row r="1225" spans="1:2" s="148" customFormat="1" ht="15.75">
      <c r="A1225" s="154"/>
      <c r="B1225" s="157"/>
    </row>
    <row r="1226" spans="1:2" s="148" customFormat="1" ht="15.75">
      <c r="A1226" s="154"/>
      <c r="B1226" s="157"/>
    </row>
    <row r="1227" spans="1:2" s="148" customFormat="1" ht="15.75">
      <c r="A1227" s="154"/>
      <c r="B1227" s="157"/>
    </row>
    <row r="1228" spans="1:2" s="148" customFormat="1" ht="15.75">
      <c r="A1228" s="154"/>
      <c r="B1228" s="157"/>
    </row>
    <row r="1229" spans="1:2" s="148" customFormat="1" ht="15.75">
      <c r="A1229" s="154"/>
      <c r="B1229" s="157"/>
    </row>
    <row r="1230" spans="1:2" s="148" customFormat="1" ht="15.75">
      <c r="A1230" s="154"/>
      <c r="B1230" s="157"/>
    </row>
    <row r="1231" spans="1:2" s="148" customFormat="1" ht="15.75">
      <c r="A1231" s="154"/>
      <c r="B1231" s="157"/>
    </row>
    <row r="1232" spans="1:2" s="148" customFormat="1" ht="15.75">
      <c r="A1232" s="154"/>
      <c r="B1232" s="157"/>
    </row>
    <row r="1233" spans="1:2" s="148" customFormat="1" ht="15.75">
      <c r="A1233" s="154"/>
      <c r="B1233" s="157"/>
    </row>
    <row r="1234" spans="1:2" s="148" customFormat="1" ht="15.75">
      <c r="A1234" s="154"/>
      <c r="B1234" s="157"/>
    </row>
    <row r="1235" spans="1:2" s="148" customFormat="1" ht="15.75">
      <c r="A1235" s="154"/>
      <c r="B1235" s="157"/>
    </row>
    <row r="1236" spans="1:2" s="148" customFormat="1" ht="15.75">
      <c r="A1236" s="154"/>
      <c r="B1236" s="157"/>
    </row>
    <row r="1237" spans="1:2" s="148" customFormat="1" ht="15.75">
      <c r="A1237" s="154"/>
      <c r="B1237" s="157"/>
    </row>
    <row r="1238" spans="1:2" s="148" customFormat="1" ht="15.75">
      <c r="A1238" s="154"/>
      <c r="B1238" s="157"/>
    </row>
    <row r="1239" spans="1:2" s="148" customFormat="1" ht="15.75">
      <c r="A1239" s="154"/>
      <c r="B1239" s="157"/>
    </row>
    <row r="1240" spans="1:2" s="148" customFormat="1" ht="15.75">
      <c r="A1240" s="154"/>
      <c r="B1240" s="157"/>
    </row>
    <row r="1241" spans="1:2" s="148" customFormat="1" ht="15.75">
      <c r="A1241" s="154"/>
      <c r="B1241" s="157"/>
    </row>
    <row r="1242" spans="1:2" s="148" customFormat="1" ht="15.75">
      <c r="A1242" s="154"/>
      <c r="B1242" s="157"/>
    </row>
    <row r="1243" spans="1:2" s="148" customFormat="1" ht="15.75">
      <c r="A1243" s="154"/>
      <c r="B1243" s="157"/>
    </row>
    <row r="1244" spans="1:2" s="148" customFormat="1" ht="15.75">
      <c r="A1244" s="154"/>
      <c r="B1244" s="157"/>
    </row>
    <row r="1245" spans="1:2" s="148" customFormat="1" ht="15.75">
      <c r="A1245" s="154"/>
      <c r="B1245" s="157"/>
    </row>
    <row r="1246" spans="1:2" s="148" customFormat="1" ht="15.75">
      <c r="A1246" s="154"/>
      <c r="B1246" s="157"/>
    </row>
    <row r="1247" spans="1:2" s="148" customFormat="1" ht="15.75">
      <c r="A1247" s="154"/>
      <c r="B1247" s="157"/>
    </row>
    <row r="1248" spans="1:2" s="148" customFormat="1" ht="15.75">
      <c r="A1248" s="154"/>
      <c r="B1248" s="157"/>
    </row>
    <row r="1249" spans="1:2" s="148" customFormat="1" ht="15.75">
      <c r="A1249" s="154"/>
      <c r="B1249" s="157"/>
    </row>
    <row r="1250" spans="1:2" s="148" customFormat="1" ht="15.75">
      <c r="A1250" s="154"/>
      <c r="B1250" s="157"/>
    </row>
    <row r="1251" spans="1:2" s="148" customFormat="1" ht="15.75">
      <c r="A1251" s="154"/>
      <c r="B1251" s="157"/>
    </row>
    <row r="1252" spans="1:2" s="148" customFormat="1" ht="15.75">
      <c r="A1252" s="154"/>
      <c r="B1252" s="157"/>
    </row>
    <row r="1253" spans="1:2" s="148" customFormat="1" ht="15.75">
      <c r="A1253" s="154"/>
      <c r="B1253" s="157"/>
    </row>
    <row r="1254" spans="1:2" s="148" customFormat="1" ht="15.75">
      <c r="A1254" s="154"/>
      <c r="B1254" s="157"/>
    </row>
    <row r="1255" spans="1:2" s="148" customFormat="1" ht="15.75">
      <c r="A1255" s="154"/>
      <c r="B1255" s="157"/>
    </row>
    <row r="1256" spans="1:2" s="148" customFormat="1" ht="15.75">
      <c r="A1256" s="154"/>
      <c r="B1256" s="157"/>
    </row>
    <row r="1257" spans="1:2" s="148" customFormat="1" ht="15.75">
      <c r="A1257" s="154"/>
      <c r="B1257" s="157"/>
    </row>
    <row r="1258" spans="1:2" s="148" customFormat="1" ht="15.75">
      <c r="A1258" s="154"/>
      <c r="B1258" s="157"/>
    </row>
    <row r="1259" spans="1:2" s="148" customFormat="1" ht="15.75">
      <c r="A1259" s="154"/>
      <c r="B1259" s="157"/>
    </row>
    <row r="1260" spans="1:2" s="148" customFormat="1" ht="15.75">
      <c r="A1260" s="154"/>
      <c r="B1260" s="157"/>
    </row>
    <row r="1261" spans="1:2" s="148" customFormat="1" ht="15.75">
      <c r="A1261" s="154"/>
      <c r="B1261" s="157"/>
    </row>
    <row r="1262" spans="1:2" s="148" customFormat="1" ht="15.75">
      <c r="A1262" s="154"/>
      <c r="B1262" s="157"/>
    </row>
    <row r="1263" spans="1:2" s="148" customFormat="1" ht="15.75">
      <c r="A1263" s="154"/>
      <c r="B1263" s="157"/>
    </row>
    <row r="1264" spans="1:2" s="148" customFormat="1" ht="15.75">
      <c r="A1264" s="154"/>
      <c r="B1264" s="157"/>
    </row>
    <row r="1265" spans="1:2" s="148" customFormat="1" ht="15.75">
      <c r="A1265" s="154"/>
      <c r="B1265" s="157"/>
    </row>
    <row r="1266" spans="1:2" s="148" customFormat="1" ht="15.75">
      <c r="A1266" s="154"/>
      <c r="B1266" s="157"/>
    </row>
    <row r="1267" spans="1:2" s="148" customFormat="1" ht="15.75">
      <c r="A1267" s="154"/>
      <c r="B1267" s="157"/>
    </row>
    <row r="1268" spans="1:2" s="148" customFormat="1" ht="15.75">
      <c r="A1268" s="154"/>
      <c r="B1268" s="157"/>
    </row>
    <row r="1269" spans="1:2" s="148" customFormat="1" ht="15.75">
      <c r="A1269" s="154"/>
      <c r="B1269" s="157"/>
    </row>
    <row r="1270" spans="1:2" s="148" customFormat="1" ht="15.75">
      <c r="A1270" s="154"/>
      <c r="B1270" s="157"/>
    </row>
    <row r="1271" spans="1:2" s="148" customFormat="1" ht="15.75">
      <c r="A1271" s="154"/>
      <c r="B1271" s="157"/>
    </row>
    <row r="1272" spans="1:2" s="148" customFormat="1" ht="15.75">
      <c r="A1272" s="154"/>
      <c r="B1272" s="157"/>
    </row>
    <row r="1273" spans="1:2" s="148" customFormat="1" ht="15.75">
      <c r="A1273" s="154"/>
      <c r="B1273" s="157"/>
    </row>
    <row r="1274" spans="1:2" s="148" customFormat="1" ht="15.75">
      <c r="A1274" s="154"/>
      <c r="B1274" s="157"/>
    </row>
    <row r="1275" spans="1:2" s="148" customFormat="1" ht="15.75">
      <c r="A1275" s="154"/>
      <c r="B1275" s="157"/>
    </row>
    <row r="1276" spans="1:2" s="148" customFormat="1" ht="15.75">
      <c r="A1276" s="154"/>
      <c r="B1276" s="157"/>
    </row>
    <row r="1277" spans="1:2" s="148" customFormat="1" ht="15.75">
      <c r="A1277" s="154"/>
      <c r="B1277" s="157"/>
    </row>
    <row r="1278" spans="1:2" s="148" customFormat="1" ht="15.75">
      <c r="A1278" s="154"/>
      <c r="B1278" s="157"/>
    </row>
    <row r="1279" spans="1:2" s="148" customFormat="1" ht="15.75">
      <c r="A1279" s="154"/>
      <c r="B1279" s="157"/>
    </row>
    <row r="1280" spans="1:2" s="148" customFormat="1" ht="15.75">
      <c r="A1280" s="154"/>
      <c r="B1280" s="157"/>
    </row>
    <row r="1281" spans="1:2" s="148" customFormat="1" ht="15.75">
      <c r="A1281" s="154"/>
      <c r="B1281" s="157"/>
    </row>
    <row r="1282" spans="1:2" s="148" customFormat="1" ht="15.75">
      <c r="A1282" s="154"/>
      <c r="B1282" s="157"/>
    </row>
    <row r="1283" spans="1:2" s="148" customFormat="1" ht="15.75">
      <c r="A1283" s="154"/>
      <c r="B1283" s="157"/>
    </row>
    <row r="1284" spans="1:2" s="148" customFormat="1" ht="15.75">
      <c r="A1284" s="154"/>
      <c r="B1284" s="157"/>
    </row>
    <row r="1285" spans="1:2" s="148" customFormat="1" ht="15.75">
      <c r="A1285" s="154"/>
      <c r="B1285" s="157"/>
    </row>
    <row r="1286" spans="1:2" s="148" customFormat="1" ht="15.75">
      <c r="A1286" s="154"/>
      <c r="B1286" s="157"/>
    </row>
    <row r="1287" spans="1:2" s="148" customFormat="1" ht="15.75">
      <c r="A1287" s="154"/>
      <c r="B1287" s="157"/>
    </row>
    <row r="1288" spans="1:2" s="148" customFormat="1" ht="15.75">
      <c r="A1288" s="154"/>
      <c r="B1288" s="157"/>
    </row>
    <row r="1289" spans="1:2" s="148" customFormat="1" ht="15.75">
      <c r="A1289" s="154"/>
      <c r="B1289" s="157"/>
    </row>
    <row r="1290" spans="1:2" s="148" customFormat="1" ht="15.75">
      <c r="A1290" s="154"/>
      <c r="B1290" s="157"/>
    </row>
    <row r="1291" spans="1:2" s="148" customFormat="1" ht="15.75">
      <c r="A1291" s="154"/>
      <c r="B1291" s="157"/>
    </row>
    <row r="1292" spans="1:2" s="148" customFormat="1" ht="15.75">
      <c r="A1292" s="154"/>
      <c r="B1292" s="157"/>
    </row>
    <row r="1293" spans="1:2" s="148" customFormat="1" ht="15.75">
      <c r="A1293" s="154"/>
      <c r="B1293" s="157"/>
    </row>
    <row r="1294" spans="1:2" s="148" customFormat="1" ht="15.75">
      <c r="A1294" s="154"/>
      <c r="B1294" s="157"/>
    </row>
    <row r="1295" spans="1:2" s="148" customFormat="1" ht="15.75">
      <c r="A1295" s="154"/>
      <c r="B1295" s="157"/>
    </row>
    <row r="1296" spans="1:2" s="148" customFormat="1" ht="15.75">
      <c r="A1296" s="154"/>
      <c r="B1296" s="157"/>
    </row>
    <row r="1297" spans="1:2" s="148" customFormat="1" ht="15.75">
      <c r="A1297" s="154"/>
      <c r="B1297" s="157"/>
    </row>
    <row r="1298" spans="1:2" s="148" customFormat="1" ht="15.75">
      <c r="A1298" s="154"/>
      <c r="B1298" s="157"/>
    </row>
    <row r="1299" spans="1:2" s="148" customFormat="1" ht="15.75">
      <c r="A1299" s="154"/>
      <c r="B1299" s="157"/>
    </row>
    <row r="1300" spans="1:2" s="148" customFormat="1" ht="15.75">
      <c r="A1300" s="154"/>
      <c r="B1300" s="157"/>
    </row>
    <row r="1301" spans="1:2" s="148" customFormat="1" ht="15.75">
      <c r="A1301" s="154"/>
      <c r="B1301" s="157"/>
    </row>
    <row r="1302" spans="1:2" s="148" customFormat="1" ht="15.75">
      <c r="A1302" s="154"/>
      <c r="B1302" s="157"/>
    </row>
    <row r="1303" spans="1:2" s="148" customFormat="1" ht="15.75">
      <c r="A1303" s="154"/>
      <c r="B1303" s="157"/>
    </row>
    <row r="1304" spans="1:2" s="148" customFormat="1" ht="15.75">
      <c r="A1304" s="154"/>
      <c r="B1304" s="157"/>
    </row>
    <row r="1305" spans="1:2" s="148" customFormat="1" ht="15.75">
      <c r="A1305" s="154"/>
      <c r="B1305" s="157"/>
    </row>
    <row r="1306" spans="1:2" s="148" customFormat="1" ht="15.75">
      <c r="A1306" s="154"/>
      <c r="B1306" s="157"/>
    </row>
    <row r="1307" spans="1:2" s="148" customFormat="1" ht="15.75">
      <c r="A1307" s="154"/>
      <c r="B1307" s="157"/>
    </row>
    <row r="1308" spans="1:2" s="148" customFormat="1" ht="15.75">
      <c r="A1308" s="154"/>
      <c r="B1308" s="157"/>
    </row>
    <row r="1309" spans="1:2" s="148" customFormat="1" ht="15.75">
      <c r="A1309" s="154"/>
      <c r="B1309" s="157"/>
    </row>
    <row r="1310" spans="1:2" s="148" customFormat="1" ht="15.75">
      <c r="A1310" s="154"/>
      <c r="B1310" s="157"/>
    </row>
    <row r="1311" spans="1:2" s="148" customFormat="1" ht="15.75">
      <c r="A1311" s="154"/>
      <c r="B1311" s="157"/>
    </row>
    <row r="1312" spans="1:2" s="148" customFormat="1" ht="15.75">
      <c r="A1312" s="154"/>
      <c r="B1312" s="157"/>
    </row>
    <row r="1313" spans="1:2" s="148" customFormat="1" ht="15.75">
      <c r="A1313" s="154"/>
      <c r="B1313" s="157"/>
    </row>
    <row r="1314" spans="1:2" s="148" customFormat="1" ht="15.75">
      <c r="A1314" s="154"/>
      <c r="B1314" s="157"/>
    </row>
    <row r="1315" spans="1:2" s="148" customFormat="1" ht="15.75">
      <c r="A1315" s="154"/>
      <c r="B1315" s="157"/>
    </row>
    <row r="1316" spans="1:2" s="148" customFormat="1" ht="15.75">
      <c r="A1316" s="154"/>
      <c r="B1316" s="157"/>
    </row>
    <row r="1317" spans="1:2" s="148" customFormat="1" ht="15.75">
      <c r="A1317" s="154"/>
      <c r="B1317" s="157"/>
    </row>
    <row r="1318" spans="1:2" s="148" customFormat="1" ht="15.75">
      <c r="A1318" s="154"/>
      <c r="B1318" s="157"/>
    </row>
    <row r="1319" spans="1:2" s="148" customFormat="1" ht="15.75">
      <c r="A1319" s="154"/>
      <c r="B1319" s="157"/>
    </row>
    <row r="1320" spans="1:2" s="148" customFormat="1" ht="15.75">
      <c r="A1320" s="154"/>
      <c r="B1320" s="157"/>
    </row>
    <row r="1321" spans="1:2" s="148" customFormat="1" ht="15.75">
      <c r="A1321" s="154"/>
      <c r="B1321" s="157"/>
    </row>
    <row r="1322" spans="1:2" s="148" customFormat="1" ht="15.75">
      <c r="A1322" s="154"/>
      <c r="B1322" s="157"/>
    </row>
    <row r="1323" spans="1:2" s="148" customFormat="1" ht="15.75">
      <c r="A1323" s="154"/>
      <c r="B1323" s="157"/>
    </row>
    <row r="1324" spans="1:2" s="148" customFormat="1" ht="15.75">
      <c r="A1324" s="154"/>
      <c r="B1324" s="157"/>
    </row>
    <row r="1325" spans="1:2" s="148" customFormat="1" ht="15.75">
      <c r="A1325" s="154"/>
      <c r="B1325" s="157"/>
    </row>
    <row r="1326" spans="1:2" s="148" customFormat="1" ht="15.75">
      <c r="A1326" s="154"/>
      <c r="B1326" s="157"/>
    </row>
    <row r="1327" spans="1:2" s="148" customFormat="1" ht="15.75">
      <c r="A1327" s="154"/>
      <c r="B1327" s="157"/>
    </row>
    <row r="1328" spans="1:2" s="148" customFormat="1" ht="15.75">
      <c r="A1328" s="154"/>
      <c r="B1328" s="157"/>
    </row>
    <row r="1329" spans="1:2" s="148" customFormat="1" ht="15.75">
      <c r="A1329" s="154"/>
      <c r="B1329" s="157"/>
    </row>
    <row r="1330" spans="1:2" s="148" customFormat="1" ht="15.75">
      <c r="A1330" s="154"/>
      <c r="B1330" s="157"/>
    </row>
    <row r="1331" spans="1:2" s="148" customFormat="1" ht="15.75">
      <c r="A1331" s="154"/>
      <c r="B1331" s="157"/>
    </row>
    <row r="1332" spans="1:2" s="148" customFormat="1" ht="15.75">
      <c r="A1332" s="154"/>
      <c r="B1332" s="157"/>
    </row>
    <row r="1333" spans="1:2" s="148" customFormat="1" ht="15.75">
      <c r="A1333" s="154"/>
      <c r="B1333" s="157"/>
    </row>
    <row r="1334" spans="1:2" s="148" customFormat="1" ht="15.75">
      <c r="A1334" s="154"/>
      <c r="B1334" s="157"/>
    </row>
    <row r="1335" spans="1:2" s="148" customFormat="1" ht="15.75">
      <c r="A1335" s="154"/>
      <c r="B1335" s="157"/>
    </row>
    <row r="1336" spans="1:2" s="148" customFormat="1" ht="15.75">
      <c r="A1336" s="154"/>
      <c r="B1336" s="157"/>
    </row>
    <row r="1337" spans="1:2" s="148" customFormat="1" ht="15.75">
      <c r="A1337" s="154"/>
      <c r="B1337" s="157"/>
    </row>
    <row r="1338" spans="1:2" s="148" customFormat="1" ht="15.75">
      <c r="A1338" s="154"/>
      <c r="B1338" s="157"/>
    </row>
    <row r="1339" spans="1:2" s="148" customFormat="1" ht="15.75">
      <c r="A1339" s="154"/>
      <c r="B1339" s="157"/>
    </row>
    <row r="1340" spans="1:2" s="148" customFormat="1" ht="15.75">
      <c r="A1340" s="154"/>
      <c r="B1340" s="157"/>
    </row>
    <row r="1341" spans="1:2" s="148" customFormat="1" ht="15.75">
      <c r="A1341" s="154"/>
      <c r="B1341" s="157"/>
    </row>
    <row r="1342" spans="1:2" s="148" customFormat="1" ht="15.75">
      <c r="A1342" s="154"/>
      <c r="B1342" s="157"/>
    </row>
    <row r="1343" spans="1:2" s="148" customFormat="1" ht="15.75">
      <c r="A1343" s="154"/>
      <c r="B1343" s="157"/>
    </row>
    <row r="1344" spans="1:2" s="148" customFormat="1" ht="15.75">
      <c r="A1344" s="154"/>
      <c r="B1344" s="157"/>
    </row>
    <row r="1345" spans="1:2" s="148" customFormat="1" ht="15.75">
      <c r="A1345" s="154"/>
      <c r="B1345" s="157"/>
    </row>
    <row r="1346" spans="1:2" s="148" customFormat="1" ht="15.75">
      <c r="A1346" s="154"/>
      <c r="B1346" s="157"/>
    </row>
    <row r="1347" spans="1:2" s="148" customFormat="1" ht="15.75">
      <c r="A1347" s="154"/>
      <c r="B1347" s="157"/>
    </row>
    <row r="1348" spans="1:2" s="148" customFormat="1" ht="15.75">
      <c r="A1348" s="154"/>
      <c r="B1348" s="157"/>
    </row>
    <row r="1349" spans="1:2" s="148" customFormat="1" ht="15.75">
      <c r="A1349" s="154"/>
      <c r="B1349" s="157"/>
    </row>
    <row r="1350" spans="1:2" s="148" customFormat="1" ht="15.75">
      <c r="A1350" s="154"/>
      <c r="B1350" s="157"/>
    </row>
    <row r="1351" spans="1:2" s="148" customFormat="1" ht="15.75">
      <c r="A1351" s="154"/>
      <c r="B1351" s="157"/>
    </row>
    <row r="1352" spans="1:2" s="148" customFormat="1" ht="15.75">
      <c r="A1352" s="154"/>
      <c r="B1352" s="157"/>
    </row>
    <row r="1353" spans="1:2" s="148" customFormat="1" ht="15.75">
      <c r="A1353" s="154"/>
      <c r="B1353" s="157"/>
    </row>
    <row r="1354" spans="1:2" s="148" customFormat="1" ht="15.75">
      <c r="A1354" s="154"/>
      <c r="B1354" s="157"/>
    </row>
    <row r="1355" spans="1:2" s="148" customFormat="1" ht="15.75">
      <c r="A1355" s="154"/>
      <c r="B1355" s="157"/>
    </row>
    <row r="1356" spans="1:2" s="148" customFormat="1" ht="15.75">
      <c r="A1356" s="154"/>
      <c r="B1356" s="157"/>
    </row>
    <row r="1357" spans="1:2" s="148" customFormat="1" ht="15.75">
      <c r="A1357" s="154"/>
      <c r="B1357" s="157"/>
    </row>
    <row r="1358" spans="1:2" s="148" customFormat="1" ht="15.75">
      <c r="A1358" s="154"/>
      <c r="B1358" s="157"/>
    </row>
    <row r="1359" spans="1:2" s="148" customFormat="1" ht="15.75">
      <c r="A1359" s="154"/>
      <c r="B1359" s="157"/>
    </row>
    <row r="1360" spans="1:2" s="148" customFormat="1" ht="15.75">
      <c r="A1360" s="154"/>
      <c r="B1360" s="157"/>
    </row>
    <row r="1361" spans="1:2" s="148" customFormat="1" ht="15.75">
      <c r="A1361" s="154"/>
      <c r="B1361" s="157"/>
    </row>
    <row r="1362" spans="1:2" s="148" customFormat="1" ht="15.75">
      <c r="A1362" s="154"/>
      <c r="B1362" s="157"/>
    </row>
    <row r="1363" spans="1:2" s="148" customFormat="1" ht="15.75">
      <c r="A1363" s="154"/>
      <c r="B1363" s="157"/>
    </row>
    <row r="1364" spans="1:2" s="148" customFormat="1" ht="15.75">
      <c r="A1364" s="154"/>
      <c r="B1364" s="157"/>
    </row>
    <row r="1365" spans="1:2" s="148" customFormat="1" ht="15.75">
      <c r="A1365" s="154"/>
      <c r="B1365" s="157"/>
    </row>
    <row r="1366" spans="1:2" s="148" customFormat="1" ht="15.75">
      <c r="A1366" s="154"/>
      <c r="B1366" s="157"/>
    </row>
    <row r="1367" spans="1:2" s="148" customFormat="1" ht="15.75">
      <c r="A1367" s="154"/>
      <c r="B1367" s="157"/>
    </row>
    <row r="1368" spans="1:2" s="148" customFormat="1" ht="15.75">
      <c r="A1368" s="154"/>
      <c r="B1368" s="157"/>
    </row>
    <row r="1369" spans="1:2" s="148" customFormat="1" ht="15.75">
      <c r="A1369" s="154"/>
      <c r="B1369" s="157"/>
    </row>
    <row r="1370" spans="1:2" s="148" customFormat="1" ht="15.75">
      <c r="A1370" s="154"/>
      <c r="B1370" s="157"/>
    </row>
    <row r="1371" spans="1:2" s="148" customFormat="1" ht="15.75">
      <c r="A1371" s="154"/>
      <c r="B1371" s="157"/>
    </row>
    <row r="1372" spans="1:2" s="148" customFormat="1" ht="15.75">
      <c r="A1372" s="154"/>
      <c r="B1372" s="157"/>
    </row>
    <row r="1373" spans="1:2" s="148" customFormat="1" ht="15.75">
      <c r="A1373" s="154"/>
      <c r="B1373" s="157"/>
    </row>
    <row r="1374" spans="1:2" s="148" customFormat="1" ht="15.75">
      <c r="A1374" s="154"/>
      <c r="B1374" s="157"/>
    </row>
    <row r="1375" spans="1:2" s="148" customFormat="1" ht="15.75">
      <c r="A1375" s="154"/>
      <c r="B1375" s="157"/>
    </row>
    <row r="1376" spans="1:2" s="148" customFormat="1" ht="15.75">
      <c r="A1376" s="154"/>
      <c r="B1376" s="157"/>
    </row>
    <row r="1377" spans="1:2" s="148" customFormat="1" ht="15.75">
      <c r="A1377" s="154"/>
      <c r="B1377" s="157"/>
    </row>
    <row r="1378" spans="1:2" s="148" customFormat="1" ht="15.75">
      <c r="A1378" s="154"/>
      <c r="B1378" s="157"/>
    </row>
    <row r="1379" spans="1:2" s="148" customFormat="1" ht="15.75">
      <c r="A1379" s="154"/>
      <c r="B1379" s="157"/>
    </row>
    <row r="1380" spans="1:2" s="148" customFormat="1" ht="15.75">
      <c r="A1380" s="154"/>
      <c r="B1380" s="157"/>
    </row>
    <row r="1381" spans="1:2" s="148" customFormat="1" ht="15.75">
      <c r="A1381" s="154"/>
      <c r="B1381" s="157"/>
    </row>
    <row r="1382" spans="1:2" s="148" customFormat="1" ht="15.75">
      <c r="A1382" s="154"/>
      <c r="B1382" s="157"/>
    </row>
    <row r="1383" spans="1:2" s="148" customFormat="1" ht="15.75">
      <c r="A1383" s="154"/>
      <c r="B1383" s="157"/>
    </row>
    <row r="1384" spans="1:2" s="148" customFormat="1" ht="15.75">
      <c r="A1384" s="154"/>
      <c r="B1384" s="157"/>
    </row>
    <row r="1385" spans="1:2" s="148" customFormat="1" ht="15.75">
      <c r="A1385" s="154"/>
      <c r="B1385" s="157"/>
    </row>
    <row r="1386" spans="1:2" s="148" customFormat="1" ht="15.75">
      <c r="A1386" s="154"/>
      <c r="B1386" s="157"/>
    </row>
    <row r="1387" spans="1:2" s="148" customFormat="1" ht="15.75">
      <c r="A1387" s="154"/>
      <c r="B1387" s="157"/>
    </row>
    <row r="1388" spans="1:2" s="148" customFormat="1" ht="15.75">
      <c r="A1388" s="154"/>
      <c r="B1388" s="157"/>
    </row>
    <row r="1389" spans="1:2" s="148" customFormat="1" ht="15.75">
      <c r="A1389" s="154"/>
      <c r="B1389" s="157"/>
    </row>
    <row r="1390" spans="1:2" s="148" customFormat="1" ht="15.75">
      <c r="A1390" s="154"/>
      <c r="B1390" s="157"/>
    </row>
    <row r="1391" spans="1:2" s="148" customFormat="1" ht="15.75">
      <c r="A1391" s="154"/>
      <c r="B1391" s="157"/>
    </row>
    <row r="1392" spans="1:2" s="148" customFormat="1" ht="15.75">
      <c r="A1392" s="154"/>
      <c r="B1392" s="157"/>
    </row>
    <row r="1393" spans="1:2" s="148" customFormat="1" ht="15.75">
      <c r="A1393" s="154"/>
      <c r="B1393" s="157"/>
    </row>
    <row r="1394" spans="1:2" s="148" customFormat="1" ht="15.75">
      <c r="A1394" s="154"/>
      <c r="B1394" s="157"/>
    </row>
    <row r="1395" spans="1:2" s="148" customFormat="1" ht="15.75">
      <c r="A1395" s="154"/>
      <c r="B1395" s="157"/>
    </row>
    <row r="1396" spans="1:2" s="148" customFormat="1" ht="15.75">
      <c r="A1396" s="154"/>
      <c r="B1396" s="157"/>
    </row>
    <row r="1397" spans="1:2" s="148" customFormat="1" ht="15.75">
      <c r="A1397" s="154"/>
      <c r="B1397" s="157"/>
    </row>
    <row r="1398" spans="1:2" s="148" customFormat="1" ht="15.75">
      <c r="A1398" s="154"/>
      <c r="B1398" s="157"/>
    </row>
    <row r="1399" spans="1:2" s="148" customFormat="1" ht="15.75">
      <c r="A1399" s="154"/>
      <c r="B1399" s="157"/>
    </row>
    <row r="1400" spans="1:2" s="148" customFormat="1" ht="15.75">
      <c r="A1400" s="154"/>
      <c r="B1400" s="157"/>
    </row>
    <row r="1401" spans="1:2" s="148" customFormat="1" ht="15.75">
      <c r="A1401" s="154"/>
      <c r="B1401" s="157"/>
    </row>
    <row r="1402" spans="1:2" s="148" customFormat="1" ht="15.75">
      <c r="A1402" s="154"/>
      <c r="B1402" s="157"/>
    </row>
    <row r="1403" spans="1:2" s="148" customFormat="1" ht="15.75">
      <c r="A1403" s="154"/>
      <c r="B1403" s="157"/>
    </row>
    <row r="1404" spans="1:2" s="148" customFormat="1" ht="15.75">
      <c r="A1404" s="154"/>
      <c r="B1404" s="157"/>
    </row>
    <row r="1405" spans="1:2" s="148" customFormat="1" ht="15.75">
      <c r="A1405" s="154"/>
      <c r="B1405" s="157"/>
    </row>
    <row r="1406" spans="1:2" s="148" customFormat="1" ht="15.75">
      <c r="A1406" s="154"/>
      <c r="B1406" s="157"/>
    </row>
    <row r="1407" spans="1:2" s="148" customFormat="1" ht="15.75">
      <c r="A1407" s="154"/>
      <c r="B1407" s="157"/>
    </row>
    <row r="1408" spans="1:2" s="148" customFormat="1" ht="15.75">
      <c r="A1408" s="154"/>
      <c r="B1408" s="157"/>
    </row>
    <row r="1409" spans="1:2" s="148" customFormat="1" ht="15.75">
      <c r="A1409" s="154"/>
      <c r="B1409" s="157"/>
    </row>
    <row r="1410" spans="1:2" s="148" customFormat="1" ht="15.75">
      <c r="A1410" s="154"/>
      <c r="B1410" s="157"/>
    </row>
    <row r="1411" spans="1:2" s="148" customFormat="1" ht="15.75">
      <c r="A1411" s="154"/>
      <c r="B1411" s="157"/>
    </row>
    <row r="1412" spans="1:2" s="148" customFormat="1" ht="15.75">
      <c r="A1412" s="154"/>
      <c r="B1412" s="157"/>
    </row>
    <row r="1413" spans="1:2" s="148" customFormat="1" ht="15.75">
      <c r="A1413" s="154"/>
      <c r="B1413" s="157"/>
    </row>
    <row r="1414" spans="1:2" s="148" customFormat="1" ht="15.75">
      <c r="A1414" s="154"/>
      <c r="B1414" s="157"/>
    </row>
    <row r="1415" spans="1:2" s="148" customFormat="1" ht="15.75">
      <c r="A1415" s="154"/>
      <c r="B1415" s="157"/>
    </row>
    <row r="1416" spans="1:2" s="148" customFormat="1" ht="15.75">
      <c r="A1416" s="154"/>
      <c r="B1416" s="157"/>
    </row>
    <row r="1417" spans="1:2" s="148" customFormat="1" ht="15.75">
      <c r="A1417" s="154"/>
      <c r="B1417" s="157"/>
    </row>
    <row r="1418" spans="1:2" s="148" customFormat="1" ht="15.75">
      <c r="A1418" s="154"/>
      <c r="B1418" s="157"/>
    </row>
    <row r="1419" spans="1:2" s="148" customFormat="1" ht="15.75">
      <c r="A1419" s="154"/>
      <c r="B1419" s="157"/>
    </row>
    <row r="1420" spans="1:2" s="148" customFormat="1" ht="15.75">
      <c r="A1420" s="154"/>
      <c r="B1420" s="157"/>
    </row>
    <row r="1421" spans="1:2" s="148" customFormat="1" ht="15.75">
      <c r="A1421" s="154"/>
      <c r="B1421" s="157"/>
    </row>
    <row r="1422" spans="1:2" s="148" customFormat="1" ht="15.75">
      <c r="A1422" s="154"/>
      <c r="B1422" s="157"/>
    </row>
    <row r="1423" spans="1:2" s="148" customFormat="1" ht="15.75">
      <c r="A1423" s="154"/>
      <c r="B1423" s="157"/>
    </row>
    <row r="1424" spans="1:2" s="148" customFormat="1" ht="15.75">
      <c r="A1424" s="154"/>
      <c r="B1424" s="157"/>
    </row>
    <row r="1425" spans="1:2" s="148" customFormat="1" ht="15.75">
      <c r="A1425" s="154"/>
      <c r="B1425" s="157"/>
    </row>
    <row r="1426" spans="1:2" s="148" customFormat="1" ht="15.75">
      <c r="A1426" s="154"/>
      <c r="B1426" s="157"/>
    </row>
    <row r="1427" spans="1:2" s="148" customFormat="1" ht="15.75">
      <c r="A1427" s="154"/>
      <c r="B1427" s="157"/>
    </row>
    <row r="1428" spans="1:2" s="148" customFormat="1" ht="15.75">
      <c r="A1428" s="154"/>
      <c r="B1428" s="157"/>
    </row>
    <row r="1429" spans="1:2" s="148" customFormat="1" ht="15.75">
      <c r="A1429" s="154"/>
      <c r="B1429" s="157"/>
    </row>
    <row r="1430" spans="1:2" s="148" customFormat="1" ht="15.75">
      <c r="A1430" s="154"/>
      <c r="B1430" s="157"/>
    </row>
    <row r="1431" spans="1:2" s="148" customFormat="1" ht="15.75">
      <c r="A1431" s="154"/>
      <c r="B1431" s="157"/>
    </row>
    <row r="1432" spans="1:2" s="148" customFormat="1" ht="15.75">
      <c r="A1432" s="154"/>
      <c r="B1432" s="157"/>
    </row>
    <row r="1433" spans="1:2" s="148" customFormat="1" ht="15.75">
      <c r="A1433" s="154"/>
      <c r="B1433" s="157"/>
    </row>
    <row r="1434" spans="1:2" s="148" customFormat="1" ht="15.75">
      <c r="A1434" s="154"/>
      <c r="B1434" s="157"/>
    </row>
    <row r="1435" spans="1:2" s="148" customFormat="1" ht="15.75">
      <c r="A1435" s="154"/>
      <c r="B1435" s="157"/>
    </row>
    <row r="1436" spans="1:2" s="148" customFormat="1" ht="15.75">
      <c r="A1436" s="154"/>
      <c r="B1436" s="157"/>
    </row>
    <row r="1437" spans="1:2" s="148" customFormat="1" ht="15.75">
      <c r="A1437" s="154"/>
      <c r="B1437" s="157"/>
    </row>
    <row r="1438" spans="1:2" s="148" customFormat="1" ht="15.75">
      <c r="A1438" s="154"/>
      <c r="B1438" s="157"/>
    </row>
    <row r="1439" spans="1:2" s="148" customFormat="1" ht="15.75">
      <c r="A1439" s="154"/>
      <c r="B1439" s="157"/>
    </row>
    <row r="1440" spans="1:2" s="148" customFormat="1" ht="15.75">
      <c r="A1440" s="154"/>
      <c r="B1440" s="157"/>
    </row>
    <row r="1441" spans="1:2" s="148" customFormat="1" ht="15.75">
      <c r="A1441" s="154"/>
      <c r="B1441" s="157"/>
    </row>
    <row r="1442" spans="1:2" s="148" customFormat="1" ht="15.75">
      <c r="A1442" s="154"/>
      <c r="B1442" s="157"/>
    </row>
    <row r="1443" spans="1:2" s="148" customFormat="1" ht="15.75">
      <c r="A1443" s="154"/>
      <c r="B1443" s="157"/>
    </row>
    <row r="1444" spans="1:2" s="148" customFormat="1" ht="15.75">
      <c r="A1444" s="154"/>
      <c r="B1444" s="157"/>
    </row>
    <row r="1445" spans="1:2" s="148" customFormat="1" ht="15.75">
      <c r="A1445" s="154"/>
      <c r="B1445" s="157"/>
    </row>
    <row r="1446" spans="1:2" s="148" customFormat="1" ht="15.75">
      <c r="A1446" s="154"/>
      <c r="B1446" s="157"/>
    </row>
    <row r="1447" spans="1:2" s="148" customFormat="1" ht="15.75">
      <c r="A1447" s="154"/>
      <c r="B1447" s="157"/>
    </row>
    <row r="1448" spans="1:2" s="148" customFormat="1" ht="15.75">
      <c r="A1448" s="154"/>
      <c r="B1448" s="157"/>
    </row>
    <row r="1449" spans="1:2" s="148" customFormat="1" ht="15.75">
      <c r="A1449" s="154"/>
      <c r="B1449" s="157"/>
    </row>
    <row r="1450" spans="1:2" s="148" customFormat="1" ht="15.75">
      <c r="A1450" s="154"/>
      <c r="B1450" s="157"/>
    </row>
    <row r="1451" spans="1:2" s="148" customFormat="1" ht="15.75">
      <c r="A1451" s="154"/>
      <c r="B1451" s="157"/>
    </row>
    <row r="1452" spans="1:2" s="148" customFormat="1" ht="15.75">
      <c r="A1452" s="154"/>
      <c r="B1452" s="157"/>
    </row>
    <row r="1453" spans="1:2" s="148" customFormat="1" ht="15.75">
      <c r="A1453" s="154"/>
      <c r="B1453" s="157"/>
    </row>
    <row r="1454" spans="1:2" s="148" customFormat="1" ht="15.75">
      <c r="A1454" s="154"/>
      <c r="B1454" s="157"/>
    </row>
    <row r="1455" spans="1:2" s="148" customFormat="1" ht="15.75">
      <c r="A1455" s="154"/>
      <c r="B1455" s="157"/>
    </row>
    <row r="1456" spans="1:2" s="148" customFormat="1" ht="15.75">
      <c r="A1456" s="154"/>
      <c r="B1456" s="157"/>
    </row>
    <row r="1457" spans="1:2" s="148" customFormat="1" ht="15.75">
      <c r="A1457" s="154"/>
      <c r="B1457" s="157"/>
    </row>
    <row r="1458" spans="1:2" s="148" customFormat="1" ht="15.75">
      <c r="A1458" s="154"/>
      <c r="B1458" s="157"/>
    </row>
    <row r="1459" spans="1:2" s="148" customFormat="1" ht="15.75">
      <c r="A1459" s="154"/>
      <c r="B1459" s="157"/>
    </row>
    <row r="1460" spans="1:2" s="148" customFormat="1" ht="15.75">
      <c r="A1460" s="154"/>
      <c r="B1460" s="157"/>
    </row>
    <row r="1461" spans="1:2" s="148" customFormat="1" ht="15.75">
      <c r="A1461" s="154"/>
      <c r="B1461" s="157"/>
    </row>
    <row r="1462" spans="1:2" s="148" customFormat="1" ht="15.75">
      <c r="A1462" s="154"/>
      <c r="B1462" s="157"/>
    </row>
    <row r="1463" spans="1:2" s="148" customFormat="1" ht="15.75">
      <c r="A1463" s="154"/>
      <c r="B1463" s="157"/>
    </row>
    <row r="1464" spans="1:2" s="148" customFormat="1" ht="15.75">
      <c r="A1464" s="154"/>
      <c r="B1464" s="157"/>
    </row>
    <row r="1465" spans="1:2" s="148" customFormat="1" ht="15.75">
      <c r="A1465" s="154"/>
      <c r="B1465" s="157"/>
    </row>
    <row r="1466" spans="1:2" s="148" customFormat="1" ht="15.75">
      <c r="A1466" s="154"/>
      <c r="B1466" s="157"/>
    </row>
    <row r="1467" spans="1:2" s="148" customFormat="1" ht="15.75">
      <c r="A1467" s="154"/>
      <c r="B1467" s="157"/>
    </row>
    <row r="1468" spans="1:2" s="148" customFormat="1" ht="15.75">
      <c r="A1468" s="154"/>
      <c r="B1468" s="157"/>
    </row>
    <row r="1469" spans="1:2" s="148" customFormat="1" ht="15.75">
      <c r="A1469" s="154"/>
      <c r="B1469" s="157"/>
    </row>
    <row r="1470" spans="1:2" s="148" customFormat="1" ht="15.75">
      <c r="A1470" s="154"/>
      <c r="B1470" s="157"/>
    </row>
    <row r="1471" spans="1:2" s="148" customFormat="1" ht="15.75">
      <c r="A1471" s="154"/>
      <c r="B1471" s="157"/>
    </row>
    <row r="1472" spans="1:2" s="148" customFormat="1" ht="15.75">
      <c r="A1472" s="154"/>
      <c r="B1472" s="157"/>
    </row>
    <row r="1473" spans="1:2" s="148" customFormat="1" ht="15.75">
      <c r="A1473" s="154"/>
      <c r="B1473" s="157"/>
    </row>
    <row r="1474" spans="1:2" s="148" customFormat="1" ht="15.75">
      <c r="A1474" s="154"/>
      <c r="B1474" s="157"/>
    </row>
    <row r="1475" spans="1:2" s="148" customFormat="1" ht="15.75">
      <c r="A1475" s="154"/>
      <c r="B1475" s="157"/>
    </row>
    <row r="1476" spans="1:2" s="148" customFormat="1" ht="15.75">
      <c r="A1476" s="154"/>
      <c r="B1476" s="157"/>
    </row>
    <row r="1477" spans="1:2" s="148" customFormat="1" ht="15.75">
      <c r="A1477" s="154"/>
      <c r="B1477" s="157"/>
    </row>
    <row r="1478" spans="1:2" s="148" customFormat="1" ht="15.75">
      <c r="A1478" s="154"/>
      <c r="B1478" s="157"/>
    </row>
    <row r="1479" spans="1:2" s="148" customFormat="1" ht="15.75">
      <c r="A1479" s="154"/>
      <c r="B1479" s="157"/>
    </row>
    <row r="1480" spans="1:2" s="148" customFormat="1" ht="15.75">
      <c r="A1480" s="154"/>
      <c r="B1480" s="157"/>
    </row>
    <row r="1481" spans="1:2" s="148" customFormat="1" ht="15.75">
      <c r="A1481" s="154"/>
      <c r="B1481" s="157"/>
    </row>
    <row r="1482" spans="1:2" s="148" customFormat="1" ht="15.75">
      <c r="A1482" s="154"/>
      <c r="B1482" s="157"/>
    </row>
    <row r="1483" spans="1:2" s="148" customFormat="1" ht="15.75">
      <c r="A1483" s="154"/>
      <c r="B1483" s="157"/>
    </row>
    <row r="1484" spans="1:2" s="148" customFormat="1" ht="15.75">
      <c r="A1484" s="154"/>
      <c r="B1484" s="157"/>
    </row>
    <row r="1485" spans="1:2" s="148" customFormat="1" ht="15.75">
      <c r="A1485" s="154"/>
      <c r="B1485" s="157"/>
    </row>
    <row r="1486" spans="1:2" s="148" customFormat="1" ht="15.75">
      <c r="A1486" s="154"/>
      <c r="B1486" s="157"/>
    </row>
    <row r="1487" spans="1:2" s="148" customFormat="1" ht="15.75">
      <c r="A1487" s="154"/>
      <c r="B1487" s="157"/>
    </row>
    <row r="1488" spans="1:2" s="148" customFormat="1" ht="15.75">
      <c r="A1488" s="154"/>
      <c r="B1488" s="157"/>
    </row>
    <row r="1489" spans="1:2" s="148" customFormat="1" ht="15.75">
      <c r="A1489" s="154"/>
      <c r="B1489" s="157"/>
    </row>
    <row r="1490" spans="1:2" s="148" customFormat="1" ht="15.75">
      <c r="A1490" s="154"/>
      <c r="B1490" s="157"/>
    </row>
    <row r="1491" spans="1:2" s="148" customFormat="1" ht="15.75">
      <c r="A1491" s="154"/>
      <c r="B1491" s="157"/>
    </row>
    <row r="1492" spans="1:2" s="148" customFormat="1" ht="15.75">
      <c r="A1492" s="154"/>
      <c r="B1492" s="157"/>
    </row>
    <row r="1493" spans="1:2" s="148" customFormat="1" ht="15.75">
      <c r="A1493" s="154"/>
      <c r="B1493" s="157"/>
    </row>
    <row r="1494" spans="1:2" s="148" customFormat="1" ht="15.75">
      <c r="A1494" s="154"/>
      <c r="B1494" s="157"/>
    </row>
    <row r="1495" spans="1:2" s="148" customFormat="1" ht="15.75">
      <c r="A1495" s="154"/>
      <c r="B1495" s="157"/>
    </row>
    <row r="1496" spans="1:2" s="148" customFormat="1" ht="15.75">
      <c r="A1496" s="154"/>
      <c r="B1496" s="157"/>
    </row>
    <row r="1497" spans="1:2" s="148" customFormat="1" ht="15.75">
      <c r="A1497" s="154"/>
      <c r="B1497" s="157"/>
    </row>
    <row r="1498" spans="1:2" s="148" customFormat="1" ht="15.75">
      <c r="A1498" s="154"/>
      <c r="B1498" s="157"/>
    </row>
    <row r="1499" spans="1:2" s="148" customFormat="1" ht="15.75">
      <c r="A1499" s="154"/>
      <c r="B1499" s="157"/>
    </row>
    <row r="1500" spans="1:2" s="148" customFormat="1" ht="15.75">
      <c r="A1500" s="154"/>
      <c r="B1500" s="157"/>
    </row>
    <row r="1501" spans="1:2" s="148" customFormat="1" ht="15.75">
      <c r="A1501" s="154"/>
      <c r="B1501" s="157"/>
    </row>
    <row r="1502" spans="1:2" s="148" customFormat="1" ht="15.75">
      <c r="A1502" s="154"/>
      <c r="B1502" s="157"/>
    </row>
    <row r="1503" spans="1:2" s="148" customFormat="1" ht="15.75">
      <c r="A1503" s="154"/>
      <c r="B1503" s="157"/>
    </row>
    <row r="1504" spans="1:2" s="148" customFormat="1" ht="15.75">
      <c r="A1504" s="154"/>
      <c r="B1504" s="157"/>
    </row>
    <row r="1505" spans="1:2" s="148" customFormat="1" ht="15.75">
      <c r="A1505" s="154"/>
      <c r="B1505" s="157"/>
    </row>
    <row r="1506" spans="1:2" s="148" customFormat="1" ht="15.75">
      <c r="A1506" s="154"/>
      <c r="B1506" s="157"/>
    </row>
    <row r="1507" spans="1:2" s="148" customFormat="1" ht="15.75">
      <c r="A1507" s="154"/>
      <c r="B1507" s="157"/>
    </row>
    <row r="1508" spans="1:2" s="148" customFormat="1" ht="15.75">
      <c r="A1508" s="154"/>
      <c r="B1508" s="157"/>
    </row>
    <row r="1509" spans="1:2" s="148" customFormat="1" ht="15.75">
      <c r="A1509" s="154"/>
      <c r="B1509" s="157"/>
    </row>
    <row r="1510" spans="1:2" s="148" customFormat="1" ht="15.75">
      <c r="A1510" s="154"/>
      <c r="B1510" s="157"/>
    </row>
    <row r="1511" spans="1:2" s="148" customFormat="1" ht="15.75">
      <c r="A1511" s="154"/>
      <c r="B1511" s="157"/>
    </row>
    <row r="1512" spans="1:2" s="148" customFormat="1" ht="15.75">
      <c r="A1512" s="154"/>
      <c r="B1512" s="157"/>
    </row>
    <row r="1513" spans="1:2" s="148" customFormat="1" ht="15.75">
      <c r="A1513" s="154"/>
      <c r="B1513" s="157"/>
    </row>
    <row r="1514" spans="1:2" s="148" customFormat="1" ht="15.75">
      <c r="A1514" s="154"/>
      <c r="B1514" s="157"/>
    </row>
    <row r="1515" spans="1:2" s="148" customFormat="1" ht="15.75">
      <c r="A1515" s="154"/>
      <c r="B1515" s="157"/>
    </row>
    <row r="1516" spans="1:2" s="148" customFormat="1" ht="15.75">
      <c r="A1516" s="154"/>
      <c r="B1516" s="157"/>
    </row>
    <row r="1517" spans="1:2" s="148" customFormat="1" ht="15.75">
      <c r="A1517" s="154"/>
      <c r="B1517" s="157"/>
    </row>
    <row r="1518" spans="1:2" s="148" customFormat="1" ht="15.75">
      <c r="A1518" s="154"/>
      <c r="B1518" s="157"/>
    </row>
    <row r="1519" spans="1:2" s="148" customFormat="1" ht="15.75">
      <c r="A1519" s="154"/>
      <c r="B1519" s="157"/>
    </row>
    <row r="1520" spans="1:2" s="148" customFormat="1" ht="15.75">
      <c r="A1520" s="154"/>
      <c r="B1520" s="157"/>
    </row>
    <row r="1521" spans="1:2" s="148" customFormat="1" ht="15.75">
      <c r="A1521" s="154"/>
      <c r="B1521" s="157"/>
    </row>
    <row r="1522" spans="1:2" s="148" customFormat="1" ht="15.75">
      <c r="A1522" s="154"/>
      <c r="B1522" s="157"/>
    </row>
    <row r="1523" spans="1:2" s="148" customFormat="1" ht="15.75">
      <c r="A1523" s="154"/>
      <c r="B1523" s="157"/>
    </row>
    <row r="1524" spans="1:2" s="148" customFormat="1" ht="15.75">
      <c r="A1524" s="154"/>
      <c r="B1524" s="157"/>
    </row>
    <row r="1525" spans="1:2" s="148" customFormat="1" ht="15.75">
      <c r="A1525" s="154"/>
      <c r="B1525" s="157"/>
    </row>
    <row r="1526" spans="1:2" s="148" customFormat="1" ht="15.75">
      <c r="A1526" s="154"/>
      <c r="B1526" s="157"/>
    </row>
    <row r="1527" spans="1:2" s="148" customFormat="1" ht="15.75">
      <c r="A1527" s="154"/>
      <c r="B1527" s="157"/>
    </row>
    <row r="1528" spans="1:2" s="148" customFormat="1" ht="15.75">
      <c r="A1528" s="154"/>
      <c r="B1528" s="157"/>
    </row>
    <row r="1529" spans="1:2" s="148" customFormat="1" ht="15.75">
      <c r="A1529" s="154"/>
      <c r="B1529" s="157"/>
    </row>
    <row r="1530" spans="1:2" s="148" customFormat="1" ht="15.75">
      <c r="A1530" s="154"/>
      <c r="B1530" s="157"/>
    </row>
    <row r="1531" spans="1:2" s="148" customFormat="1" ht="15.75">
      <c r="A1531" s="154"/>
      <c r="B1531" s="157"/>
    </row>
    <row r="1532" spans="1:2" s="148" customFormat="1" ht="15.75">
      <c r="A1532" s="154"/>
      <c r="B1532" s="157"/>
    </row>
    <row r="1533" spans="1:2" s="148" customFormat="1" ht="15.75">
      <c r="A1533" s="154"/>
      <c r="B1533" s="157"/>
    </row>
    <row r="1534" spans="1:2" s="148" customFormat="1" ht="15.75">
      <c r="A1534" s="154"/>
      <c r="B1534" s="157"/>
    </row>
    <row r="1535" spans="1:2" s="148" customFormat="1" ht="15.75">
      <c r="A1535" s="154"/>
      <c r="B1535" s="157"/>
    </row>
    <row r="1536" spans="1:2" s="148" customFormat="1" ht="15.75">
      <c r="A1536" s="154"/>
      <c r="B1536" s="157"/>
    </row>
    <row r="1537" spans="1:2" s="148" customFormat="1" ht="15.75">
      <c r="A1537" s="154"/>
      <c r="B1537" s="157"/>
    </row>
    <row r="1538" spans="1:2" s="148" customFormat="1" ht="15.75">
      <c r="A1538" s="154"/>
      <c r="B1538" s="157"/>
    </row>
    <row r="1539" spans="1:2" s="148" customFormat="1" ht="15.75">
      <c r="A1539" s="154"/>
      <c r="B1539" s="157"/>
    </row>
    <row r="1540" spans="1:2" s="148" customFormat="1" ht="15.75">
      <c r="A1540" s="154"/>
      <c r="B1540" s="157"/>
    </row>
    <row r="1541" spans="1:2" s="148" customFormat="1" ht="15.75">
      <c r="A1541" s="154"/>
      <c r="B1541" s="157"/>
    </row>
    <row r="1542" spans="1:2" s="148" customFormat="1" ht="15.75">
      <c r="A1542" s="154"/>
      <c r="B1542" s="157"/>
    </row>
    <row r="1543" spans="1:2" s="148" customFormat="1" ht="15.75">
      <c r="A1543" s="154"/>
      <c r="B1543" s="157"/>
    </row>
    <row r="1544" spans="1:2" s="148" customFormat="1" ht="15.75">
      <c r="A1544" s="154"/>
      <c r="B1544" s="157"/>
    </row>
    <row r="1545" spans="1:2" s="148" customFormat="1" ht="15.75">
      <c r="A1545" s="154"/>
      <c r="B1545" s="157"/>
    </row>
    <row r="1546" spans="1:2" s="148" customFormat="1" ht="15.75">
      <c r="A1546" s="154"/>
      <c r="B1546" s="157"/>
    </row>
    <row r="1547" spans="1:2" s="148" customFormat="1" ht="15.75">
      <c r="A1547" s="154"/>
      <c r="B1547" s="157"/>
    </row>
    <row r="1548" spans="1:2" s="148" customFormat="1" ht="15.75">
      <c r="A1548" s="154"/>
      <c r="B1548" s="157"/>
    </row>
    <row r="1549" spans="1:2" s="148" customFormat="1" ht="15.75">
      <c r="A1549" s="154"/>
      <c r="B1549" s="157"/>
    </row>
    <row r="1550" spans="1:2" s="148" customFormat="1" ht="15.75">
      <c r="A1550" s="154"/>
      <c r="B1550" s="157"/>
    </row>
    <row r="1551" spans="1:2" s="148" customFormat="1" ht="15.75">
      <c r="A1551" s="154"/>
      <c r="B1551" s="157"/>
    </row>
    <row r="1552" spans="1:2" s="148" customFormat="1" ht="15.75">
      <c r="A1552" s="154"/>
      <c r="B1552" s="157"/>
    </row>
    <row r="1553" spans="1:2" s="148" customFormat="1" ht="15.75">
      <c r="A1553" s="154"/>
      <c r="B1553" s="157"/>
    </row>
    <row r="1554" spans="1:2" s="148" customFormat="1" ht="15.75">
      <c r="A1554" s="154"/>
      <c r="B1554" s="157"/>
    </row>
    <row r="1555" spans="1:2" s="148" customFormat="1" ht="15.75">
      <c r="A1555" s="154"/>
      <c r="B1555" s="157"/>
    </row>
    <row r="1556" spans="1:2" s="148" customFormat="1" ht="15.75">
      <c r="A1556" s="154"/>
      <c r="B1556" s="157"/>
    </row>
    <row r="1557" spans="1:2" s="148" customFormat="1" ht="15.75">
      <c r="A1557" s="154"/>
      <c r="B1557" s="157"/>
    </row>
    <row r="1558" spans="1:2" s="148" customFormat="1" ht="15.75">
      <c r="A1558" s="154"/>
      <c r="B1558" s="157"/>
    </row>
    <row r="1559" spans="1:2" s="148" customFormat="1" ht="15.75">
      <c r="A1559" s="154"/>
      <c r="B1559" s="157"/>
    </row>
    <row r="1560" spans="1:2" s="148" customFormat="1" ht="15.75">
      <c r="A1560" s="154"/>
      <c r="B1560" s="157"/>
    </row>
    <row r="1561" spans="1:2" s="148" customFormat="1" ht="15.75">
      <c r="A1561" s="154"/>
      <c r="B1561" s="157"/>
    </row>
    <row r="1562" spans="1:2" s="148" customFormat="1" ht="15.75">
      <c r="A1562" s="154"/>
      <c r="B1562" s="157"/>
    </row>
    <row r="1563" spans="1:2" s="148" customFormat="1" ht="15.75">
      <c r="A1563" s="154"/>
      <c r="B1563" s="157"/>
    </row>
    <row r="1564" spans="1:2" s="148" customFormat="1" ht="15.75">
      <c r="A1564" s="154"/>
      <c r="B1564" s="157"/>
    </row>
    <row r="1565" spans="1:2" s="148" customFormat="1" ht="15.75">
      <c r="A1565" s="154"/>
      <c r="B1565" s="157"/>
    </row>
    <row r="1566" spans="1:2" s="148" customFormat="1" ht="15.75">
      <c r="A1566" s="154"/>
      <c r="B1566" s="157"/>
    </row>
    <row r="1567" spans="1:2" s="148" customFormat="1" ht="15.75">
      <c r="A1567" s="154"/>
      <c r="B1567" s="157"/>
    </row>
    <row r="1568" spans="1:2" s="148" customFormat="1" ht="15.75">
      <c r="A1568" s="154"/>
      <c r="B1568" s="157"/>
    </row>
    <row r="1569" spans="1:2" s="148" customFormat="1" ht="15.75">
      <c r="A1569" s="154"/>
      <c r="B1569" s="157"/>
    </row>
    <row r="1570" spans="1:2" s="148" customFormat="1" ht="15.75">
      <c r="A1570" s="154"/>
      <c r="B1570" s="157"/>
    </row>
    <row r="1571" spans="1:2" s="148" customFormat="1" ht="15.75">
      <c r="A1571" s="154"/>
      <c r="B1571" s="157"/>
    </row>
    <row r="1572" spans="1:2" s="148" customFormat="1" ht="15.75">
      <c r="A1572" s="154"/>
      <c r="B1572" s="157"/>
    </row>
    <row r="1573" spans="1:2" s="148" customFormat="1" ht="15.75">
      <c r="A1573" s="154"/>
      <c r="B1573" s="157"/>
    </row>
    <row r="1574" spans="1:2" s="148" customFormat="1" ht="15.75">
      <c r="A1574" s="154"/>
      <c r="B1574" s="157"/>
    </row>
    <row r="1575" spans="1:2" s="148" customFormat="1" ht="15.75">
      <c r="A1575" s="154"/>
      <c r="B1575" s="157"/>
    </row>
    <row r="1576" spans="1:2" s="148" customFormat="1" ht="15.75">
      <c r="A1576" s="154"/>
      <c r="B1576" s="157"/>
    </row>
    <row r="1577" spans="1:2" s="148" customFormat="1" ht="15.75">
      <c r="A1577" s="154"/>
      <c r="B1577" s="157"/>
    </row>
    <row r="1578" spans="1:2" s="148" customFormat="1" ht="15.75">
      <c r="A1578" s="154"/>
      <c r="B1578" s="157"/>
    </row>
    <row r="1579" spans="1:2" s="148" customFormat="1" ht="15.75">
      <c r="A1579" s="154"/>
      <c r="B1579" s="157"/>
    </row>
    <row r="1580" spans="1:2" s="148" customFormat="1" ht="15.75">
      <c r="A1580" s="154"/>
      <c r="B1580" s="157"/>
    </row>
    <row r="1581" spans="1:2" s="148" customFormat="1" ht="15.75">
      <c r="A1581" s="154"/>
      <c r="B1581" s="157"/>
    </row>
    <row r="1582" spans="1:2" s="148" customFormat="1" ht="15.75">
      <c r="A1582" s="154"/>
      <c r="B1582" s="157"/>
    </row>
    <row r="1583" spans="1:2" s="148" customFormat="1" ht="15.75">
      <c r="A1583" s="154"/>
      <c r="B1583" s="157"/>
    </row>
    <row r="1584" spans="1:2" s="148" customFormat="1" ht="15.75">
      <c r="A1584" s="154"/>
      <c r="B1584" s="157"/>
    </row>
    <row r="1585" spans="1:2" s="148" customFormat="1" ht="15.75">
      <c r="A1585" s="154"/>
      <c r="B1585" s="157"/>
    </row>
    <row r="1586" spans="1:2" s="148" customFormat="1" ht="15.75">
      <c r="A1586" s="154"/>
      <c r="B1586" s="157"/>
    </row>
    <row r="1587" spans="1:2" s="148" customFormat="1" ht="15.75">
      <c r="A1587" s="154"/>
      <c r="B1587" s="157"/>
    </row>
    <row r="1588" spans="1:2" s="148" customFormat="1" ht="15.75">
      <c r="A1588" s="154"/>
      <c r="B1588" s="157"/>
    </row>
    <row r="1589" spans="1:2" s="148" customFormat="1" ht="15.75">
      <c r="A1589" s="154"/>
      <c r="B1589" s="157"/>
    </row>
    <row r="1590" spans="1:2" s="148" customFormat="1" ht="15.75">
      <c r="A1590" s="154"/>
      <c r="B1590" s="157"/>
    </row>
    <row r="1591" spans="1:2" s="148" customFormat="1" ht="15.75">
      <c r="A1591" s="154"/>
      <c r="B1591" s="157"/>
    </row>
    <row r="1592" spans="1:2" s="148" customFormat="1" ht="15.75">
      <c r="A1592" s="154"/>
      <c r="B1592" s="157"/>
    </row>
    <row r="1593" spans="1:2" s="148" customFormat="1" ht="15.75">
      <c r="A1593" s="154"/>
      <c r="B1593" s="157"/>
    </row>
    <row r="1594" spans="1:2" s="148" customFormat="1" ht="15.75">
      <c r="A1594" s="154"/>
      <c r="B1594" s="157"/>
    </row>
    <row r="1595" spans="1:2" s="148" customFormat="1" ht="15.75">
      <c r="A1595" s="154"/>
      <c r="B1595" s="157"/>
    </row>
    <row r="1596" spans="1:2" s="148" customFormat="1" ht="15.75">
      <c r="A1596" s="154"/>
      <c r="B1596" s="157"/>
    </row>
    <row r="1597" spans="1:2" s="148" customFormat="1" ht="15.75">
      <c r="A1597" s="154"/>
      <c r="B1597" s="157"/>
    </row>
    <row r="1598" spans="1:2" s="148" customFormat="1" ht="15.75">
      <c r="A1598" s="154"/>
      <c r="B1598" s="157"/>
    </row>
    <row r="1599" spans="1:2" s="148" customFormat="1" ht="15.75">
      <c r="A1599" s="154"/>
      <c r="B1599" s="157"/>
    </row>
    <row r="1600" spans="1:2" s="148" customFormat="1" ht="15.75">
      <c r="A1600" s="154"/>
      <c r="B1600" s="157"/>
    </row>
    <row r="1601" spans="1:2" s="148" customFormat="1" ht="15.75">
      <c r="A1601" s="154"/>
      <c r="B1601" s="157"/>
    </row>
    <row r="1602" spans="1:2" s="148" customFormat="1" ht="15.75">
      <c r="A1602" s="154"/>
      <c r="B1602" s="157"/>
    </row>
    <row r="1603" spans="1:2" s="148" customFormat="1" ht="15.75">
      <c r="A1603" s="154"/>
      <c r="B1603" s="157"/>
    </row>
    <row r="1604" spans="1:2" s="148" customFormat="1" ht="15.75">
      <c r="A1604" s="154"/>
      <c r="B1604" s="157"/>
    </row>
    <row r="1605" spans="1:2" s="148" customFormat="1" ht="15.75">
      <c r="A1605" s="154"/>
      <c r="B1605" s="157"/>
    </row>
    <row r="1606" spans="1:2" s="148" customFormat="1" ht="15.75">
      <c r="A1606" s="154"/>
      <c r="B1606" s="157"/>
    </row>
    <row r="1607" spans="1:2" s="148" customFormat="1" ht="15.75">
      <c r="A1607" s="154"/>
      <c r="B1607" s="157"/>
    </row>
    <row r="1608" spans="1:2" s="148" customFormat="1" ht="15.75">
      <c r="A1608" s="154"/>
      <c r="B1608" s="157"/>
    </row>
    <row r="1609" spans="1:2" s="148" customFormat="1" ht="15.75">
      <c r="A1609" s="154"/>
      <c r="B1609" s="157"/>
    </row>
    <row r="1610" spans="1:2" s="148" customFormat="1" ht="15.75">
      <c r="A1610" s="154"/>
      <c r="B1610" s="157"/>
    </row>
    <row r="1611" spans="1:2" s="148" customFormat="1" ht="15.75">
      <c r="A1611" s="154"/>
      <c r="B1611" s="157"/>
    </row>
    <row r="1612" spans="1:2" s="148" customFormat="1" ht="15.75">
      <c r="A1612" s="154"/>
      <c r="B1612" s="157"/>
    </row>
    <row r="1613" spans="1:2" s="148" customFormat="1" ht="15.75">
      <c r="A1613" s="154"/>
      <c r="B1613" s="157"/>
    </row>
    <row r="1614" spans="1:2" s="148" customFormat="1" ht="15.75">
      <c r="A1614" s="154"/>
      <c r="B1614" s="157"/>
    </row>
    <row r="1615" spans="1:2" s="148" customFormat="1" ht="15.75">
      <c r="A1615" s="154"/>
      <c r="B1615" s="157"/>
    </row>
    <row r="1616" spans="1:2" s="148" customFormat="1" ht="15.75">
      <c r="A1616" s="154"/>
      <c r="B1616" s="157"/>
    </row>
    <row r="1617" spans="1:2" s="148" customFormat="1" ht="15.75">
      <c r="A1617" s="154"/>
      <c r="B1617" s="157"/>
    </row>
    <row r="1618" spans="1:2" s="148" customFormat="1" ht="15.75">
      <c r="A1618" s="154"/>
      <c r="B1618" s="157"/>
    </row>
    <row r="1619" spans="1:2" s="148" customFormat="1" ht="15.75">
      <c r="A1619" s="154"/>
      <c r="B1619" s="157"/>
    </row>
    <row r="1620" spans="1:2" s="148" customFormat="1" ht="15.75">
      <c r="A1620" s="154"/>
      <c r="B1620" s="157"/>
    </row>
    <row r="1621" spans="1:2" s="148" customFormat="1" ht="15.75">
      <c r="A1621" s="154"/>
      <c r="B1621" s="157"/>
    </row>
    <row r="1622" spans="1:2" s="148" customFormat="1" ht="15.75">
      <c r="A1622" s="154"/>
      <c r="B1622" s="157"/>
    </row>
    <row r="1623" spans="1:2" s="148" customFormat="1" ht="15.75">
      <c r="A1623" s="154"/>
      <c r="B1623" s="157"/>
    </row>
    <row r="1624" spans="1:2" s="148" customFormat="1" ht="15.75">
      <c r="A1624" s="154"/>
      <c r="B1624" s="157"/>
    </row>
    <row r="1625" spans="1:2" s="148" customFormat="1" ht="15.75">
      <c r="A1625" s="154"/>
      <c r="B1625" s="157"/>
    </row>
    <row r="1626" spans="1:2" s="148" customFormat="1" ht="15.75">
      <c r="A1626" s="154"/>
      <c r="B1626" s="157"/>
    </row>
    <row r="1627" spans="1:2" s="148" customFormat="1" ht="15.75">
      <c r="A1627" s="154"/>
      <c r="B1627" s="157"/>
    </row>
    <row r="1628" spans="1:2" s="148" customFormat="1" ht="15.75">
      <c r="A1628" s="154"/>
      <c r="B1628" s="157"/>
    </row>
    <row r="1629" spans="1:2" s="148" customFormat="1" ht="15.75">
      <c r="A1629" s="154"/>
      <c r="B1629" s="157"/>
    </row>
    <row r="1630" spans="1:2" s="148" customFormat="1" ht="15.75">
      <c r="A1630" s="154"/>
      <c r="B1630" s="157"/>
    </row>
    <row r="1631" spans="1:2" s="148" customFormat="1" ht="15.75">
      <c r="A1631" s="154"/>
      <c r="B1631" s="157"/>
    </row>
    <row r="1632" spans="1:2" s="148" customFormat="1" ht="15.75">
      <c r="A1632" s="154"/>
      <c r="B1632" s="157"/>
    </row>
    <row r="1633" spans="1:2" s="148" customFormat="1" ht="15.75">
      <c r="A1633" s="154"/>
      <c r="B1633" s="157"/>
    </row>
    <row r="1634" spans="1:2" s="148" customFormat="1" ht="15.75">
      <c r="A1634" s="154"/>
      <c r="B1634" s="157"/>
    </row>
    <row r="1635" spans="1:2" s="148" customFormat="1" ht="15.75">
      <c r="A1635" s="154"/>
      <c r="B1635" s="157"/>
    </row>
    <row r="1636" spans="1:2" s="148" customFormat="1" ht="15.75">
      <c r="A1636" s="154"/>
      <c r="B1636" s="157"/>
    </row>
    <row r="1637" spans="1:2" s="148" customFormat="1" ht="15.75">
      <c r="A1637" s="154"/>
      <c r="B1637" s="157"/>
    </row>
    <row r="1638" spans="1:2" s="148" customFormat="1" ht="15.75">
      <c r="A1638" s="154"/>
      <c r="B1638" s="157"/>
    </row>
    <row r="1639" spans="1:2" s="148" customFormat="1" ht="15.75">
      <c r="A1639" s="154"/>
      <c r="B1639" s="157"/>
    </row>
    <row r="1640" spans="1:2" s="148" customFormat="1" ht="15.75">
      <c r="A1640" s="154"/>
      <c r="B1640" s="157"/>
    </row>
    <row r="1641" spans="1:2" s="148" customFormat="1" ht="15.75">
      <c r="A1641" s="154"/>
      <c r="B1641" s="157"/>
    </row>
    <row r="1642" spans="1:2" s="148" customFormat="1" ht="15.75">
      <c r="A1642" s="154"/>
      <c r="B1642" s="157"/>
    </row>
    <row r="1643" spans="1:2" s="148" customFormat="1" ht="15.75">
      <c r="A1643" s="154"/>
      <c r="B1643" s="157"/>
    </row>
    <row r="1644" spans="1:2" s="148" customFormat="1" ht="15.75">
      <c r="A1644" s="154"/>
      <c r="B1644" s="157"/>
    </row>
    <row r="1645" spans="1:2" s="148" customFormat="1" ht="15.75">
      <c r="A1645" s="154"/>
      <c r="B1645" s="157"/>
    </row>
    <row r="1646" spans="1:2" s="148" customFormat="1" ht="15.75">
      <c r="A1646" s="154"/>
      <c r="B1646" s="157"/>
    </row>
    <row r="1647" spans="1:2" s="148" customFormat="1" ht="15.75">
      <c r="A1647" s="154"/>
      <c r="B1647" s="157"/>
    </row>
    <row r="1648" spans="1:2" s="148" customFormat="1" ht="15.75">
      <c r="A1648" s="154"/>
      <c r="B1648" s="157"/>
    </row>
    <row r="1649" spans="1:2" s="148" customFormat="1" ht="15.75">
      <c r="A1649" s="154"/>
      <c r="B1649" s="157"/>
    </row>
    <row r="1650" spans="1:2" s="148" customFormat="1" ht="15.75">
      <c r="A1650" s="154"/>
      <c r="B1650" s="157"/>
    </row>
    <row r="1651" spans="1:2" s="148" customFormat="1" ht="15.75">
      <c r="A1651" s="154"/>
      <c r="B1651" s="157"/>
    </row>
    <row r="1652" spans="1:2" s="148" customFormat="1" ht="15.75">
      <c r="A1652" s="154"/>
      <c r="B1652" s="157"/>
    </row>
    <row r="1653" spans="1:2" s="148" customFormat="1" ht="15.75">
      <c r="A1653" s="154"/>
      <c r="B1653" s="157"/>
    </row>
    <row r="1654" spans="1:2" s="148" customFormat="1" ht="15.75">
      <c r="A1654" s="154"/>
      <c r="B1654" s="157"/>
    </row>
    <row r="1655" spans="1:2" s="148" customFormat="1" ht="15.75">
      <c r="A1655" s="154"/>
      <c r="B1655" s="157"/>
    </row>
    <row r="1656" spans="1:2" s="148" customFormat="1" ht="15.75">
      <c r="A1656" s="154"/>
      <c r="B1656" s="157"/>
    </row>
    <row r="1657" spans="1:2" s="148" customFormat="1" ht="15.75">
      <c r="A1657" s="154"/>
      <c r="B1657" s="157"/>
    </row>
    <row r="1658" spans="1:2" s="148" customFormat="1" ht="15.75">
      <c r="A1658" s="154"/>
      <c r="B1658" s="157"/>
    </row>
    <row r="1659" spans="1:2" s="148" customFormat="1" ht="15.75">
      <c r="A1659" s="154"/>
      <c r="B1659" s="157"/>
    </row>
    <row r="1660" spans="1:2" s="148" customFormat="1" ht="15.75">
      <c r="A1660" s="154"/>
      <c r="B1660" s="157"/>
    </row>
    <row r="1661" spans="1:2" s="148" customFormat="1" ht="15.75">
      <c r="A1661" s="154"/>
      <c r="B1661" s="157"/>
    </row>
    <row r="1662" spans="1:2" s="148" customFormat="1" ht="15.75">
      <c r="A1662" s="154"/>
      <c r="B1662" s="157"/>
    </row>
    <row r="1663" spans="1:2" s="148" customFormat="1" ht="15.75">
      <c r="A1663" s="154"/>
      <c r="B1663" s="157"/>
    </row>
    <row r="1664" spans="1:2" s="148" customFormat="1" ht="15.75">
      <c r="A1664" s="154"/>
      <c r="B1664" s="157"/>
    </row>
    <row r="1665" spans="1:2" s="148" customFormat="1" ht="15.75">
      <c r="A1665" s="154"/>
      <c r="B1665" s="157"/>
    </row>
    <row r="1666" spans="1:2" s="148" customFormat="1" ht="15.75">
      <c r="A1666" s="154"/>
      <c r="B1666" s="157"/>
    </row>
    <row r="1667" spans="1:2" s="148" customFormat="1" ht="15.75">
      <c r="A1667" s="154"/>
      <c r="B1667" s="157"/>
    </row>
    <row r="1668" spans="1:2" s="148" customFormat="1" ht="15.75">
      <c r="A1668" s="154"/>
      <c r="B1668" s="157"/>
    </row>
    <row r="1669" spans="1:2" s="148" customFormat="1" ht="15.75">
      <c r="A1669" s="154"/>
      <c r="B1669" s="157"/>
    </row>
    <row r="1670" spans="1:2" s="148" customFormat="1" ht="15.75">
      <c r="A1670" s="154"/>
      <c r="B1670" s="157"/>
    </row>
    <row r="1671" spans="1:2" s="148" customFormat="1" ht="15.75">
      <c r="A1671" s="154"/>
      <c r="B1671" s="157"/>
    </row>
    <row r="1672" spans="1:2" s="148" customFormat="1" ht="15.75">
      <c r="A1672" s="154"/>
      <c r="B1672" s="157"/>
    </row>
    <row r="1673" spans="1:2" s="148" customFormat="1" ht="15.75">
      <c r="A1673" s="154"/>
      <c r="B1673" s="157"/>
    </row>
    <row r="1674" spans="1:2" s="148" customFormat="1" ht="15.75">
      <c r="A1674" s="154"/>
      <c r="B1674" s="157"/>
    </row>
    <row r="1675" spans="1:2" s="148" customFormat="1" ht="15.75">
      <c r="A1675" s="154"/>
      <c r="B1675" s="157"/>
    </row>
    <row r="1676" spans="1:2" s="148" customFormat="1" ht="15.75">
      <c r="A1676" s="154"/>
      <c r="B1676" s="157"/>
    </row>
    <row r="1677" spans="1:2" s="148" customFormat="1" ht="15.75">
      <c r="A1677" s="154"/>
      <c r="B1677" s="157"/>
    </row>
    <row r="1678" spans="1:2" s="148" customFormat="1" ht="15.75">
      <c r="A1678" s="154"/>
      <c r="B1678" s="157"/>
    </row>
    <row r="1679" spans="1:2" s="148" customFormat="1" ht="15.75">
      <c r="A1679" s="154"/>
      <c r="B1679" s="157"/>
    </row>
    <row r="1680" spans="1:2" s="148" customFormat="1" ht="15.75">
      <c r="A1680" s="154"/>
      <c r="B1680" s="157"/>
    </row>
    <row r="1681" spans="1:2" s="148" customFormat="1" ht="15.75">
      <c r="A1681" s="154"/>
      <c r="B1681" s="157"/>
    </row>
    <row r="1682" spans="1:2" s="148" customFormat="1" ht="15.75">
      <c r="A1682" s="154"/>
      <c r="B1682" s="157"/>
    </row>
    <row r="1683" spans="1:2" s="148" customFormat="1" ht="15.75">
      <c r="A1683" s="154"/>
      <c r="B1683" s="157"/>
    </row>
    <row r="1684" spans="1:2" s="148" customFormat="1" ht="15.75">
      <c r="A1684" s="154"/>
      <c r="B1684" s="157"/>
    </row>
    <row r="1685" spans="1:2" s="148" customFormat="1" ht="15.75">
      <c r="A1685" s="154"/>
      <c r="B1685" s="157"/>
    </row>
    <row r="1686" spans="1:2" s="148" customFormat="1" ht="15.75">
      <c r="A1686" s="154"/>
      <c r="B1686" s="157"/>
    </row>
    <row r="1687" spans="1:2" s="148" customFormat="1" ht="15.75">
      <c r="A1687" s="154"/>
      <c r="B1687" s="157"/>
    </row>
    <row r="1688" spans="1:2" s="148" customFormat="1" ht="15.75">
      <c r="A1688" s="154"/>
      <c r="B1688" s="157"/>
    </row>
    <row r="1689" spans="1:2" s="148" customFormat="1" ht="15.75">
      <c r="A1689" s="154"/>
      <c r="B1689" s="157"/>
    </row>
    <row r="1690" spans="1:2" s="148" customFormat="1" ht="15.75">
      <c r="A1690" s="154"/>
      <c r="B1690" s="157"/>
    </row>
    <row r="1691" spans="1:2" s="148" customFormat="1" ht="15.75">
      <c r="A1691" s="154"/>
      <c r="B1691" s="157"/>
    </row>
    <row r="1692" spans="1:2" s="148" customFormat="1" ht="15.75">
      <c r="A1692" s="154"/>
      <c r="B1692" s="157"/>
    </row>
    <row r="1693" spans="1:2" s="148" customFormat="1" ht="15.75">
      <c r="A1693" s="154"/>
      <c r="B1693" s="157"/>
    </row>
    <row r="1694" spans="1:2" s="148" customFormat="1" ht="15.75">
      <c r="A1694" s="154"/>
      <c r="B1694" s="157"/>
    </row>
    <row r="1695" spans="1:2" s="148" customFormat="1" ht="15.75">
      <c r="A1695" s="154"/>
      <c r="B1695" s="157"/>
    </row>
    <row r="1696" spans="1:2" s="148" customFormat="1" ht="15.75">
      <c r="A1696" s="154"/>
      <c r="B1696" s="157"/>
    </row>
    <row r="1697" spans="1:2" s="148" customFormat="1" ht="15.75">
      <c r="A1697" s="154"/>
      <c r="B1697" s="157"/>
    </row>
    <row r="1698" spans="1:2" s="148" customFormat="1" ht="15.75">
      <c r="A1698" s="154"/>
      <c r="B1698" s="157"/>
    </row>
    <row r="1699" spans="1:2" s="148" customFormat="1" ht="15.75">
      <c r="A1699" s="154"/>
      <c r="B1699" s="157"/>
    </row>
    <row r="1700" spans="1:2" s="148" customFormat="1" ht="15.75">
      <c r="A1700" s="154"/>
      <c r="B1700" s="157"/>
    </row>
    <row r="1701" spans="1:2" s="148" customFormat="1" ht="15.75">
      <c r="A1701" s="154"/>
      <c r="B1701" s="157"/>
    </row>
    <row r="1702" spans="1:2" s="148" customFormat="1" ht="15.75">
      <c r="A1702" s="154"/>
      <c r="B1702" s="157"/>
    </row>
    <row r="1703" spans="1:2" s="148" customFormat="1" ht="15.75">
      <c r="A1703" s="154"/>
      <c r="B1703" s="157"/>
    </row>
    <row r="1704" spans="1:2" s="148" customFormat="1" ht="15.75">
      <c r="A1704" s="154"/>
      <c r="B1704" s="157"/>
    </row>
    <row r="1705" spans="1:2" s="148" customFormat="1" ht="15.75">
      <c r="A1705" s="154"/>
      <c r="B1705" s="157"/>
    </row>
    <row r="1706" spans="1:2" s="148" customFormat="1" ht="15.75">
      <c r="A1706" s="154"/>
      <c r="B1706" s="157"/>
    </row>
    <row r="1707" spans="1:2" s="148" customFormat="1" ht="15.75">
      <c r="A1707" s="154"/>
      <c r="B1707" s="157"/>
    </row>
    <row r="1708" spans="1:2" s="148" customFormat="1" ht="15.75">
      <c r="A1708" s="154"/>
      <c r="B1708" s="157"/>
    </row>
    <row r="1709" spans="1:2" s="148" customFormat="1" ht="15.75">
      <c r="A1709" s="154"/>
      <c r="B1709" s="157"/>
    </row>
    <row r="1710" spans="1:2" s="148" customFormat="1" ht="15.75">
      <c r="A1710" s="154"/>
      <c r="B1710" s="157"/>
    </row>
    <row r="1711" spans="1:2" s="148" customFormat="1" ht="15.75">
      <c r="A1711" s="154"/>
      <c r="B1711" s="157"/>
    </row>
    <row r="1712" spans="1:2" s="148" customFormat="1" ht="15.75">
      <c r="A1712" s="154"/>
      <c r="B1712" s="157"/>
    </row>
    <row r="1713" spans="1:2" s="148" customFormat="1" ht="15.75">
      <c r="A1713" s="154"/>
      <c r="B1713" s="157"/>
    </row>
    <row r="1714" spans="1:2" s="148" customFormat="1" ht="15.75">
      <c r="A1714" s="154"/>
      <c r="B1714" s="157"/>
    </row>
    <row r="1715" spans="1:2" s="148" customFormat="1" ht="15.75">
      <c r="A1715" s="154"/>
      <c r="B1715" s="157"/>
    </row>
    <row r="1716" spans="1:2" s="148" customFormat="1" ht="15.75">
      <c r="A1716" s="154"/>
      <c r="B1716" s="157"/>
    </row>
    <row r="1717" spans="1:2" s="148" customFormat="1" ht="15.75">
      <c r="A1717" s="154"/>
      <c r="B1717" s="157"/>
    </row>
    <row r="1718" spans="1:2" s="148" customFormat="1" ht="15.75">
      <c r="A1718" s="154"/>
      <c r="B1718" s="157"/>
    </row>
    <row r="1719" spans="1:2" s="148" customFormat="1" ht="15.75">
      <c r="A1719" s="154"/>
      <c r="B1719" s="157"/>
    </row>
    <row r="1720" spans="1:2" s="148" customFormat="1" ht="15.75">
      <c r="A1720" s="154"/>
      <c r="B1720" s="157"/>
    </row>
    <row r="1721" spans="1:2" s="148" customFormat="1" ht="15.75">
      <c r="A1721" s="154"/>
      <c r="B1721" s="157"/>
    </row>
    <row r="1722" spans="1:2" s="148" customFormat="1" ht="15.75">
      <c r="A1722" s="154"/>
      <c r="B1722" s="157"/>
    </row>
    <row r="1723" spans="1:2" s="148" customFormat="1" ht="15.75">
      <c r="A1723" s="154"/>
      <c r="B1723" s="157"/>
    </row>
    <row r="1724" spans="1:2" s="148" customFormat="1" ht="15.75">
      <c r="A1724" s="154"/>
      <c r="B1724" s="157"/>
    </row>
    <row r="1725" spans="1:2" s="148" customFormat="1" ht="15.75">
      <c r="A1725" s="154"/>
      <c r="B1725" s="157"/>
    </row>
    <row r="1726" spans="1:2" s="148" customFormat="1" ht="15.75">
      <c r="A1726" s="154"/>
      <c r="B1726" s="157"/>
    </row>
    <row r="1727" spans="1:2" s="148" customFormat="1" ht="15.75">
      <c r="A1727" s="154"/>
      <c r="B1727" s="157"/>
    </row>
    <row r="1728" spans="1:2" s="148" customFormat="1" ht="15.75">
      <c r="A1728" s="154"/>
      <c r="B1728" s="157"/>
    </row>
    <row r="1729" spans="1:2" s="148" customFormat="1" ht="15.75">
      <c r="A1729" s="154"/>
      <c r="B1729" s="157"/>
    </row>
    <row r="1730" spans="1:2" s="148" customFormat="1" ht="15.75">
      <c r="A1730" s="154"/>
      <c r="B1730" s="157"/>
    </row>
    <row r="1731" spans="1:2" s="148" customFormat="1" ht="15.75">
      <c r="A1731" s="154"/>
      <c r="B1731" s="157"/>
    </row>
    <row r="1732" spans="1:2" s="148" customFormat="1" ht="15.75">
      <c r="A1732" s="154"/>
      <c r="B1732" s="157"/>
    </row>
    <row r="1733" spans="1:2" s="148" customFormat="1" ht="15.75">
      <c r="A1733" s="154"/>
      <c r="B1733" s="157"/>
    </row>
    <row r="1734" spans="1:2" s="148" customFormat="1" ht="15.75">
      <c r="A1734" s="154"/>
      <c r="B1734" s="157"/>
    </row>
    <row r="1735" spans="1:2" s="148" customFormat="1" ht="15.75">
      <c r="A1735" s="154"/>
      <c r="B1735" s="157"/>
    </row>
    <row r="1736" spans="1:2" s="148" customFormat="1" ht="15.75">
      <c r="A1736" s="154"/>
      <c r="B1736" s="157"/>
    </row>
    <row r="1737" spans="1:2" s="148" customFormat="1" ht="15.75">
      <c r="A1737" s="154"/>
      <c r="B1737" s="157"/>
    </row>
    <row r="1738" spans="1:2" s="148" customFormat="1" ht="15.75">
      <c r="A1738" s="154"/>
      <c r="B1738" s="157"/>
    </row>
    <row r="1739" spans="1:2" s="148" customFormat="1" ht="15.75">
      <c r="A1739" s="154"/>
      <c r="B1739" s="157"/>
    </row>
    <row r="1740" spans="1:2" s="148" customFormat="1" ht="15.75">
      <c r="A1740" s="154"/>
      <c r="B1740" s="157"/>
    </row>
    <row r="1741" spans="1:2" s="148" customFormat="1" ht="15.75">
      <c r="A1741" s="154"/>
      <c r="B1741" s="157"/>
    </row>
    <row r="1742" spans="1:2" s="148" customFormat="1" ht="15.75">
      <c r="A1742" s="154"/>
      <c r="B1742" s="157"/>
    </row>
    <row r="1743" spans="1:2" s="148" customFormat="1" ht="15.75">
      <c r="A1743" s="154"/>
      <c r="B1743" s="157"/>
    </row>
    <row r="1744" spans="1:2" s="148" customFormat="1" ht="15.75">
      <c r="A1744" s="154"/>
      <c r="B1744" s="157"/>
    </row>
    <row r="1745" spans="1:2" s="148" customFormat="1" ht="15.75">
      <c r="A1745" s="154"/>
      <c r="B1745" s="157"/>
    </row>
    <row r="1746" spans="1:2" s="148" customFormat="1" ht="15.75">
      <c r="A1746" s="154"/>
      <c r="B1746" s="157"/>
    </row>
    <row r="1747" spans="1:2" s="148" customFormat="1" ht="15.75">
      <c r="A1747" s="154"/>
      <c r="B1747" s="157"/>
    </row>
    <row r="1748" spans="1:2" s="148" customFormat="1" ht="15.75">
      <c r="A1748" s="154"/>
      <c r="B1748" s="157"/>
    </row>
    <row r="1749" spans="1:2" s="148" customFormat="1" ht="15.75">
      <c r="A1749" s="154"/>
      <c r="B1749" s="157"/>
    </row>
    <row r="1750" spans="1:2" s="148" customFormat="1" ht="15.75">
      <c r="A1750" s="154"/>
      <c r="B1750" s="157"/>
    </row>
    <row r="1751" spans="1:2" s="148" customFormat="1" ht="15.75">
      <c r="A1751" s="154"/>
      <c r="B1751" s="157"/>
    </row>
    <row r="1752" spans="1:2" s="148" customFormat="1" ht="15.75">
      <c r="A1752" s="154"/>
      <c r="B1752" s="157"/>
    </row>
    <row r="1753" spans="1:2" s="148" customFormat="1" ht="15.75">
      <c r="A1753" s="154"/>
      <c r="B1753" s="157"/>
    </row>
    <row r="1754" spans="1:2" s="148" customFormat="1" ht="15.75">
      <c r="A1754" s="154"/>
      <c r="B1754" s="157"/>
    </row>
    <row r="1755" spans="1:2" s="148" customFormat="1" ht="15.75">
      <c r="A1755" s="154"/>
      <c r="B1755" s="157"/>
    </row>
    <row r="1756" spans="1:2" s="148" customFormat="1" ht="15.75">
      <c r="A1756" s="154"/>
      <c r="B1756" s="157"/>
    </row>
    <row r="1757" spans="1:2" s="148" customFormat="1" ht="15.75">
      <c r="A1757" s="154"/>
      <c r="B1757" s="157"/>
    </row>
    <row r="1758" spans="1:2" s="148" customFormat="1" ht="15.75">
      <c r="A1758" s="154"/>
      <c r="B1758" s="157"/>
    </row>
    <row r="1759" spans="1:2" s="148" customFormat="1" ht="15.75">
      <c r="A1759" s="154"/>
      <c r="B1759" s="157"/>
    </row>
    <row r="1760" spans="1:2" s="148" customFormat="1" ht="15.75">
      <c r="A1760" s="154"/>
      <c r="B1760" s="157"/>
    </row>
    <row r="1761" spans="1:2" s="148" customFormat="1" ht="15.75">
      <c r="A1761" s="154"/>
      <c r="B1761" s="157"/>
    </row>
    <row r="1762" spans="1:2" s="148" customFormat="1" ht="15.75">
      <c r="A1762" s="154"/>
      <c r="B1762" s="157"/>
    </row>
    <row r="1763" spans="1:2" s="148" customFormat="1" ht="15.75">
      <c r="A1763" s="154"/>
      <c r="B1763" s="157"/>
    </row>
    <row r="1764" spans="1:2" s="148" customFormat="1" ht="15.75">
      <c r="A1764" s="154"/>
      <c r="B1764" s="157"/>
    </row>
    <row r="1765" spans="1:2" s="148" customFormat="1" ht="15.75">
      <c r="A1765" s="154"/>
      <c r="B1765" s="157"/>
    </row>
    <row r="1766" spans="1:2" s="148" customFormat="1" ht="15.75">
      <c r="A1766" s="154"/>
      <c r="B1766" s="157"/>
    </row>
    <row r="1767" spans="1:2" s="148" customFormat="1" ht="15.75">
      <c r="A1767" s="154"/>
      <c r="B1767" s="157"/>
    </row>
    <row r="1768" spans="1:2" s="148" customFormat="1" ht="15.75">
      <c r="A1768" s="154"/>
      <c r="B1768" s="157"/>
    </row>
    <row r="1769" spans="1:2" s="148" customFormat="1" ht="15.75">
      <c r="A1769" s="154"/>
      <c r="B1769" s="157"/>
    </row>
    <row r="1770" spans="1:2" s="148" customFormat="1" ht="15.75">
      <c r="A1770" s="154"/>
      <c r="B1770" s="157"/>
    </row>
    <row r="1771" spans="1:2" s="148" customFormat="1" ht="15.75">
      <c r="A1771" s="154"/>
      <c r="B1771" s="157"/>
    </row>
    <row r="1772" spans="1:2" s="148" customFormat="1" ht="15.75">
      <c r="A1772" s="154"/>
      <c r="B1772" s="157"/>
    </row>
    <row r="1773" spans="1:2" s="148" customFormat="1" ht="15.75">
      <c r="A1773" s="154"/>
      <c r="B1773" s="157"/>
    </row>
    <row r="1774" spans="1:2" s="148" customFormat="1" ht="15.75">
      <c r="A1774" s="154"/>
      <c r="B1774" s="157"/>
    </row>
    <row r="1775" spans="1:2" s="148" customFormat="1" ht="15.75">
      <c r="A1775" s="154"/>
      <c r="B1775" s="157"/>
    </row>
    <row r="1776" spans="1:2" s="148" customFormat="1" ht="15.75">
      <c r="A1776" s="154"/>
      <c r="B1776" s="157"/>
    </row>
    <row r="1777" spans="1:2" s="148" customFormat="1" ht="15.75">
      <c r="A1777" s="154"/>
      <c r="B1777" s="157"/>
    </row>
    <row r="1778" spans="1:2" s="148" customFormat="1" ht="15.75">
      <c r="A1778" s="154"/>
      <c r="B1778" s="157"/>
    </row>
    <row r="1779" spans="1:2" s="148" customFormat="1" ht="15.75">
      <c r="A1779" s="154"/>
      <c r="B1779" s="157"/>
    </row>
    <row r="1780" spans="1:2" s="148" customFormat="1" ht="15.75">
      <c r="A1780" s="154"/>
      <c r="B1780" s="157"/>
    </row>
    <row r="1781" spans="1:2" s="148" customFormat="1" ht="15.75">
      <c r="A1781" s="154"/>
      <c r="B1781" s="157"/>
    </row>
    <row r="1782" spans="1:2" s="148" customFormat="1" ht="15.75">
      <c r="A1782" s="154"/>
      <c r="B1782" s="157"/>
    </row>
    <row r="1783" spans="1:2" s="148" customFormat="1" ht="15.75">
      <c r="A1783" s="154"/>
      <c r="B1783" s="157"/>
    </row>
    <row r="1784" spans="1:2" s="148" customFormat="1" ht="15.75">
      <c r="A1784" s="154"/>
      <c r="B1784" s="157"/>
    </row>
    <row r="1785" spans="1:2" s="148" customFormat="1" ht="15.75">
      <c r="A1785" s="154"/>
      <c r="B1785" s="157"/>
    </row>
    <row r="1786" spans="1:2" s="148" customFormat="1" ht="15.75">
      <c r="A1786" s="154"/>
      <c r="B1786" s="157"/>
    </row>
    <row r="1787" spans="1:2" s="148" customFormat="1" ht="15.75">
      <c r="A1787" s="154"/>
      <c r="B1787" s="157"/>
    </row>
    <row r="1788" spans="1:2" s="148" customFormat="1" ht="15.75">
      <c r="A1788" s="154"/>
      <c r="B1788" s="157"/>
    </row>
    <row r="1789" spans="1:2" s="148" customFormat="1" ht="15.75">
      <c r="A1789" s="154"/>
      <c r="B1789" s="157"/>
    </row>
    <row r="1790" spans="1:2" s="148" customFormat="1" ht="15.75">
      <c r="A1790" s="154"/>
      <c r="B1790" s="157"/>
    </row>
    <row r="1791" spans="1:2" s="148" customFormat="1" ht="15.75">
      <c r="A1791" s="154"/>
      <c r="B1791" s="157"/>
    </row>
    <row r="1792" spans="1:2" s="148" customFormat="1" ht="15.75">
      <c r="A1792" s="154"/>
      <c r="B1792" s="157"/>
    </row>
    <row r="1793" spans="1:2" s="148" customFormat="1" ht="15.75">
      <c r="A1793" s="154"/>
      <c r="B1793" s="157"/>
    </row>
    <row r="1794" spans="1:2" s="148" customFormat="1" ht="15.75">
      <c r="A1794" s="154"/>
      <c r="B1794" s="157"/>
    </row>
    <row r="1795" spans="1:2" s="148" customFormat="1" ht="15.75">
      <c r="A1795" s="154"/>
      <c r="B1795" s="157"/>
    </row>
    <row r="1796" spans="1:2" s="148" customFormat="1" ht="15.75">
      <c r="A1796" s="154"/>
      <c r="B1796" s="157"/>
    </row>
    <row r="1797" spans="1:2" s="148" customFormat="1" ht="15.75">
      <c r="A1797" s="154"/>
      <c r="B1797" s="157"/>
    </row>
    <row r="1798" spans="1:2" s="148" customFormat="1" ht="15.75">
      <c r="A1798" s="154"/>
      <c r="B1798" s="157"/>
    </row>
    <row r="1799" spans="1:2" s="148" customFormat="1" ht="15.75">
      <c r="A1799" s="154"/>
      <c r="B1799" s="157"/>
    </row>
    <row r="1800" spans="1:2" s="148" customFormat="1" ht="15.75">
      <c r="A1800" s="154"/>
      <c r="B1800" s="157"/>
    </row>
    <row r="1801" spans="1:2" s="148" customFormat="1" ht="15.75">
      <c r="A1801" s="154"/>
      <c r="B1801" s="157"/>
    </row>
    <row r="1802" spans="1:2" s="148" customFormat="1" ht="15.75">
      <c r="A1802" s="154"/>
      <c r="B1802" s="157"/>
    </row>
    <row r="1803" spans="1:2" s="148" customFormat="1" ht="15.75">
      <c r="A1803" s="154"/>
      <c r="B1803" s="157"/>
    </row>
    <row r="1804" spans="1:2" s="148" customFormat="1" ht="15.75">
      <c r="A1804" s="154"/>
      <c r="B1804" s="157"/>
    </row>
    <row r="1805" spans="1:2" s="148" customFormat="1" ht="15.75">
      <c r="A1805" s="154"/>
      <c r="B1805" s="157"/>
    </row>
    <row r="1806" spans="1:2" s="148" customFormat="1" ht="15.75">
      <c r="A1806" s="154"/>
      <c r="B1806" s="157"/>
    </row>
    <row r="1807" spans="1:2" s="148" customFormat="1" ht="15.75">
      <c r="A1807" s="154"/>
      <c r="B1807" s="157"/>
    </row>
    <row r="1808" spans="1:2" s="148" customFormat="1" ht="15.75">
      <c r="A1808" s="154"/>
      <c r="B1808" s="157"/>
    </row>
    <row r="1809" spans="1:2" s="148" customFormat="1" ht="15.75">
      <c r="A1809" s="154"/>
      <c r="B1809" s="157"/>
    </row>
    <row r="1810" spans="1:2" s="148" customFormat="1" ht="15.75">
      <c r="A1810" s="154"/>
      <c r="B1810" s="157"/>
    </row>
    <row r="1811" spans="1:2" s="148" customFormat="1" ht="15.75">
      <c r="A1811" s="154"/>
      <c r="B1811" s="157"/>
    </row>
    <row r="1812" spans="1:2" s="148" customFormat="1" ht="15.75">
      <c r="A1812" s="154"/>
      <c r="B1812" s="157"/>
    </row>
    <row r="1813" spans="1:2" s="148" customFormat="1" ht="15.75">
      <c r="A1813" s="154"/>
      <c r="B1813" s="157"/>
    </row>
    <row r="1814" spans="1:2" s="148" customFormat="1" ht="15.75">
      <c r="A1814" s="154"/>
      <c r="B1814" s="157"/>
    </row>
    <row r="1815" spans="1:2" s="148" customFormat="1" ht="15.75">
      <c r="A1815" s="154"/>
      <c r="B1815" s="157"/>
    </row>
    <row r="1816" spans="1:2" s="148" customFormat="1" ht="15.75">
      <c r="A1816" s="154"/>
      <c r="B1816" s="157"/>
    </row>
    <row r="1817" spans="1:2" s="148" customFormat="1" ht="15.75">
      <c r="A1817" s="154"/>
      <c r="B1817" s="157"/>
    </row>
    <row r="1818" spans="1:2" s="148" customFormat="1" ht="15.75">
      <c r="A1818" s="154"/>
      <c r="B1818" s="157"/>
    </row>
    <row r="1819" spans="1:2" s="148" customFormat="1" ht="15.75">
      <c r="A1819" s="154"/>
      <c r="B1819" s="157"/>
    </row>
    <row r="1820" spans="1:2" s="148" customFormat="1" ht="15.75">
      <c r="A1820" s="154"/>
      <c r="B1820" s="157"/>
    </row>
    <row r="1821" spans="1:2" s="148" customFormat="1" ht="15.75">
      <c r="A1821" s="154"/>
      <c r="B1821" s="157"/>
    </row>
    <row r="1822" spans="1:2" s="148" customFormat="1" ht="15.75">
      <c r="A1822" s="154"/>
      <c r="B1822" s="157"/>
    </row>
    <row r="1823" spans="1:2" s="148" customFormat="1" ht="15.75">
      <c r="A1823" s="154"/>
      <c r="B1823" s="157"/>
    </row>
    <row r="1824" spans="1:2" s="148" customFormat="1" ht="15.75">
      <c r="A1824" s="154"/>
      <c r="B1824" s="157"/>
    </row>
    <row r="1825" spans="1:2" s="148" customFormat="1" ht="15.75">
      <c r="A1825" s="154"/>
      <c r="B1825" s="157"/>
    </row>
    <row r="1826" spans="1:2" s="148" customFormat="1" ht="15.75">
      <c r="A1826" s="154"/>
      <c r="B1826" s="157"/>
    </row>
    <row r="1827" spans="1:2" s="148" customFormat="1" ht="15.75">
      <c r="A1827" s="154"/>
      <c r="B1827" s="157"/>
    </row>
    <row r="1828" spans="1:2" s="148" customFormat="1" ht="15.75">
      <c r="A1828" s="154"/>
      <c r="B1828" s="157"/>
    </row>
    <row r="1829" spans="1:2" s="148" customFormat="1" ht="15.75">
      <c r="A1829" s="154"/>
      <c r="B1829" s="157"/>
    </row>
    <row r="1830" spans="1:2" s="148" customFormat="1" ht="15.75">
      <c r="A1830" s="154"/>
      <c r="B1830" s="157"/>
    </row>
    <row r="1831" spans="1:2" s="148" customFormat="1" ht="15.75">
      <c r="A1831" s="154"/>
      <c r="B1831" s="157"/>
    </row>
    <row r="1832" spans="1:2" s="148" customFormat="1" ht="15.75">
      <c r="A1832" s="154"/>
      <c r="B1832" s="157"/>
    </row>
    <row r="1833" spans="1:2" s="148" customFormat="1" ht="15.75">
      <c r="A1833" s="154"/>
      <c r="B1833" s="157"/>
    </row>
    <row r="1834" spans="1:2" s="148" customFormat="1" ht="15.75">
      <c r="A1834" s="154"/>
      <c r="B1834" s="157"/>
    </row>
    <row r="1835" spans="1:2" s="148" customFormat="1" ht="15.75">
      <c r="A1835" s="154"/>
      <c r="B1835" s="157"/>
    </row>
    <row r="1836" spans="1:2" s="148" customFormat="1" ht="15.75">
      <c r="A1836" s="154"/>
      <c r="B1836" s="157"/>
    </row>
    <row r="1837" spans="1:2" s="148" customFormat="1" ht="15.75">
      <c r="A1837" s="154"/>
      <c r="B1837" s="157"/>
    </row>
    <row r="1838" spans="1:2" s="148" customFormat="1" ht="15.75">
      <c r="A1838" s="154"/>
      <c r="B1838" s="157"/>
    </row>
    <row r="1839" spans="1:2" s="148" customFormat="1" ht="15.75">
      <c r="A1839" s="154"/>
      <c r="B1839" s="157"/>
    </row>
    <row r="1840" spans="1:2" s="148" customFormat="1" ht="15.75">
      <c r="A1840" s="154"/>
      <c r="B1840" s="157"/>
    </row>
    <row r="1841" spans="1:2" s="148" customFormat="1" ht="15.75">
      <c r="A1841" s="154"/>
      <c r="B1841" s="157"/>
    </row>
    <row r="1842" spans="1:2" s="148" customFormat="1" ht="15.75">
      <c r="A1842" s="154"/>
      <c r="B1842" s="157"/>
    </row>
    <row r="1843" spans="1:2" s="148" customFormat="1" ht="15.75">
      <c r="A1843" s="154"/>
      <c r="B1843" s="157"/>
    </row>
    <row r="1844" spans="1:2" s="148" customFormat="1" ht="15.75">
      <c r="A1844" s="154"/>
      <c r="B1844" s="157"/>
    </row>
    <row r="1845" spans="1:2" s="148" customFormat="1" ht="15.75">
      <c r="A1845" s="154"/>
      <c r="B1845" s="157"/>
    </row>
    <row r="1846" spans="1:2" s="148" customFormat="1" ht="15.75">
      <c r="A1846" s="154"/>
      <c r="B1846" s="157"/>
    </row>
    <row r="1847" spans="1:2" s="148" customFormat="1" ht="15.75">
      <c r="A1847" s="154"/>
      <c r="B1847" s="157"/>
    </row>
    <row r="1848" spans="1:2" s="148" customFormat="1" ht="15.75">
      <c r="A1848" s="154"/>
      <c r="B1848" s="157"/>
    </row>
    <row r="1849" spans="1:2" s="148" customFormat="1" ht="15.75">
      <c r="A1849" s="154"/>
      <c r="B1849" s="157"/>
    </row>
    <row r="1850" spans="1:2" s="148" customFormat="1" ht="15.75">
      <c r="A1850" s="154"/>
      <c r="B1850" s="157"/>
    </row>
    <row r="1851" spans="1:2" s="148" customFormat="1" ht="15.75">
      <c r="A1851" s="154"/>
      <c r="B1851" s="157"/>
    </row>
    <row r="1852" spans="1:2" s="148" customFormat="1" ht="15.75">
      <c r="A1852" s="154"/>
      <c r="B1852" s="157"/>
    </row>
    <row r="1853" spans="1:2" s="148" customFormat="1" ht="15.75">
      <c r="A1853" s="154"/>
      <c r="B1853" s="157"/>
    </row>
    <row r="1854" spans="1:2" s="148" customFormat="1" ht="15.75">
      <c r="A1854" s="154"/>
      <c r="B1854" s="157"/>
    </row>
    <row r="1855" spans="1:2" s="148" customFormat="1" ht="15.75">
      <c r="A1855" s="154"/>
      <c r="B1855" s="157"/>
    </row>
    <row r="1856" spans="1:2" s="148" customFormat="1" ht="15.75">
      <c r="A1856" s="154"/>
      <c r="B1856" s="157"/>
    </row>
    <row r="1857" spans="1:2" s="148" customFormat="1" ht="15.75">
      <c r="A1857" s="154"/>
      <c r="B1857" s="157"/>
    </row>
    <row r="1858" spans="1:2" s="148" customFormat="1" ht="15.75">
      <c r="A1858" s="154"/>
      <c r="B1858" s="157"/>
    </row>
    <row r="1859" spans="1:2" s="148" customFormat="1" ht="15.75">
      <c r="A1859" s="154"/>
      <c r="B1859" s="157"/>
    </row>
    <row r="1860" spans="1:2" s="148" customFormat="1" ht="15.75">
      <c r="A1860" s="154"/>
      <c r="B1860" s="157"/>
    </row>
    <row r="1861" spans="1:2" s="148" customFormat="1" ht="15.75">
      <c r="A1861" s="154"/>
      <c r="B1861" s="157"/>
    </row>
    <row r="1862" spans="1:2" s="148" customFormat="1" ht="15.75">
      <c r="A1862" s="154"/>
      <c r="B1862" s="157"/>
    </row>
    <row r="1863" spans="1:2" s="148" customFormat="1" ht="15.75">
      <c r="A1863" s="154"/>
      <c r="B1863" s="157"/>
    </row>
    <row r="1864" spans="1:2" s="148" customFormat="1" ht="15.75">
      <c r="A1864" s="154"/>
      <c r="B1864" s="157"/>
    </row>
    <row r="1865" spans="1:2" s="148" customFormat="1" ht="15.75">
      <c r="A1865" s="154"/>
      <c r="B1865" s="157"/>
    </row>
    <row r="1866" spans="1:2" s="148" customFormat="1" ht="15.75">
      <c r="A1866" s="154"/>
      <c r="B1866" s="157"/>
    </row>
    <row r="1867" spans="1:2" s="148" customFormat="1" ht="15.75">
      <c r="A1867" s="154"/>
      <c r="B1867" s="157"/>
    </row>
    <row r="1868" spans="1:2" s="148" customFormat="1" ht="15.75">
      <c r="A1868" s="154"/>
      <c r="B1868" s="157"/>
    </row>
    <row r="1869" spans="1:2" s="148" customFormat="1" ht="15.75">
      <c r="A1869" s="154"/>
      <c r="B1869" s="157"/>
    </row>
    <row r="1870" spans="1:2" s="148" customFormat="1" ht="15.75">
      <c r="A1870" s="154"/>
      <c r="B1870" s="157"/>
    </row>
    <row r="1871" spans="1:2" s="148" customFormat="1" ht="15.75">
      <c r="A1871" s="154"/>
      <c r="B1871" s="157"/>
    </row>
    <row r="1872" spans="1:2" s="148" customFormat="1" ht="15.75">
      <c r="A1872" s="154"/>
      <c r="B1872" s="157"/>
    </row>
    <row r="1873" spans="1:2" s="148" customFormat="1" ht="15.75">
      <c r="A1873" s="154"/>
      <c r="B1873" s="157"/>
    </row>
    <row r="1874" spans="1:2" s="148" customFormat="1" ht="15.75">
      <c r="A1874" s="154"/>
      <c r="B1874" s="157"/>
    </row>
    <row r="1875" spans="1:2" s="148" customFormat="1" ht="15.75">
      <c r="A1875" s="154"/>
      <c r="B1875" s="157"/>
    </row>
    <row r="1876" spans="1:2" s="148" customFormat="1" ht="15.75">
      <c r="A1876" s="154"/>
      <c r="B1876" s="157"/>
    </row>
    <row r="1877" spans="1:2" s="148" customFormat="1" ht="15.75">
      <c r="A1877" s="154"/>
      <c r="B1877" s="157"/>
    </row>
    <row r="1878" spans="1:2" s="148" customFormat="1" ht="15.75">
      <c r="A1878" s="154"/>
      <c r="B1878" s="157"/>
    </row>
    <row r="1879" spans="1:2" s="148" customFormat="1" ht="15.75">
      <c r="A1879" s="154"/>
      <c r="B1879" s="157"/>
    </row>
    <row r="1880" spans="1:2" s="148" customFormat="1" ht="15.75">
      <c r="A1880" s="154"/>
      <c r="B1880" s="157"/>
    </row>
    <row r="1881" spans="1:2" s="148" customFormat="1" ht="15.75">
      <c r="A1881" s="154"/>
      <c r="B1881" s="157"/>
    </row>
    <row r="1882" spans="1:2" s="148" customFormat="1" ht="15.75">
      <c r="A1882" s="154"/>
      <c r="B1882" s="157"/>
    </row>
    <row r="1883" spans="1:2" s="148" customFormat="1" ht="15.75">
      <c r="A1883" s="154"/>
      <c r="B1883" s="157"/>
    </row>
    <row r="1884" spans="1:2" s="148" customFormat="1" ht="15.75">
      <c r="A1884" s="154"/>
      <c r="B1884" s="157"/>
    </row>
    <row r="1885" spans="1:2" s="148" customFormat="1" ht="15.75">
      <c r="A1885" s="154"/>
      <c r="B1885" s="157"/>
    </row>
    <row r="1886" spans="1:2" s="148" customFormat="1" ht="15.75">
      <c r="A1886" s="154"/>
      <c r="B1886" s="157"/>
    </row>
    <row r="1887" spans="1:2" s="148" customFormat="1" ht="15.75">
      <c r="A1887" s="154"/>
      <c r="B1887" s="157"/>
    </row>
    <row r="1888" spans="1:2" s="148" customFormat="1" ht="15.75">
      <c r="A1888" s="154"/>
      <c r="B1888" s="157"/>
    </row>
    <row r="1889" spans="1:2" s="148" customFormat="1" ht="15.75">
      <c r="A1889" s="154"/>
      <c r="B1889" s="157"/>
    </row>
    <row r="1890" spans="1:2" s="148" customFormat="1" ht="15.75">
      <c r="A1890" s="154"/>
      <c r="B1890" s="157"/>
    </row>
    <row r="1891" spans="1:2" s="148" customFormat="1" ht="15.75">
      <c r="A1891" s="154"/>
      <c r="B1891" s="157"/>
    </row>
    <row r="1892" spans="1:2" s="148" customFormat="1" ht="15.75">
      <c r="A1892" s="154"/>
      <c r="B1892" s="157"/>
    </row>
    <row r="1893" spans="1:2" s="148" customFormat="1" ht="15.75">
      <c r="A1893" s="154"/>
      <c r="B1893" s="157"/>
    </row>
    <row r="1894" spans="1:2" s="148" customFormat="1" ht="15.75">
      <c r="A1894" s="154"/>
      <c r="B1894" s="157"/>
    </row>
    <row r="1895" spans="1:2" s="148" customFormat="1" ht="15.75">
      <c r="A1895" s="154"/>
      <c r="B1895" s="157"/>
    </row>
    <row r="1896" spans="1:2" s="148" customFormat="1" ht="15.75">
      <c r="A1896" s="154"/>
      <c r="B1896" s="157"/>
    </row>
    <row r="1897" spans="1:2" s="148" customFormat="1" ht="15.75">
      <c r="A1897" s="154"/>
      <c r="B1897" s="157"/>
    </row>
    <row r="1898" spans="1:2" s="148" customFormat="1" ht="15.75">
      <c r="A1898" s="154"/>
      <c r="B1898" s="157"/>
    </row>
    <row r="1899" spans="1:2" s="148" customFormat="1" ht="15.75">
      <c r="A1899" s="154"/>
      <c r="B1899" s="157"/>
    </row>
    <row r="1900" spans="1:2" s="148" customFormat="1" ht="15.75">
      <c r="A1900" s="154"/>
      <c r="B1900" s="157"/>
    </row>
    <row r="1901" spans="1:2" s="148" customFormat="1" ht="15.75">
      <c r="A1901" s="154"/>
      <c r="B1901" s="157"/>
    </row>
    <row r="1902" spans="1:2" s="148" customFormat="1" ht="15.75">
      <c r="A1902" s="154"/>
      <c r="B1902" s="157"/>
    </row>
    <row r="1903" spans="1:2" s="148" customFormat="1" ht="15.75">
      <c r="A1903" s="154"/>
      <c r="B1903" s="157"/>
    </row>
    <row r="1904" spans="1:2" s="148" customFormat="1" ht="15.75">
      <c r="A1904" s="154"/>
      <c r="B1904" s="157"/>
    </row>
    <row r="1905" spans="1:2" s="148" customFormat="1" ht="15.75">
      <c r="A1905" s="154"/>
      <c r="B1905" s="157"/>
    </row>
    <row r="1906" spans="1:2" s="148" customFormat="1" ht="15.75">
      <c r="A1906" s="154"/>
      <c r="B1906" s="157"/>
    </row>
    <row r="1907" spans="1:2" s="148" customFormat="1" ht="15.75">
      <c r="A1907" s="154"/>
      <c r="B1907" s="157"/>
    </row>
    <row r="1908" spans="1:2" s="148" customFormat="1" ht="15.75">
      <c r="A1908" s="154"/>
      <c r="B1908" s="157"/>
    </row>
    <row r="1909" spans="1:2" s="148" customFormat="1" ht="15.75">
      <c r="A1909" s="154"/>
      <c r="B1909" s="157"/>
    </row>
    <row r="1910" spans="1:2" s="148" customFormat="1" ht="15.75">
      <c r="A1910" s="154"/>
      <c r="B1910" s="157"/>
    </row>
    <row r="1911" spans="1:2" s="148" customFormat="1" ht="15.75">
      <c r="A1911" s="154"/>
      <c r="B1911" s="157"/>
    </row>
    <row r="1912" spans="1:2" s="148" customFormat="1" ht="15.75">
      <c r="A1912" s="154"/>
      <c r="B1912" s="157"/>
    </row>
    <row r="1913" spans="1:2" s="148" customFormat="1" ht="15.75">
      <c r="A1913" s="154"/>
      <c r="B1913" s="157"/>
    </row>
    <row r="1914" spans="1:2" s="148" customFormat="1" ht="15.75">
      <c r="A1914" s="154"/>
      <c r="B1914" s="157"/>
    </row>
    <row r="1915" spans="1:2" s="148" customFormat="1" ht="15.75">
      <c r="A1915" s="154"/>
      <c r="B1915" s="157"/>
    </row>
    <row r="1916" spans="1:2" s="148" customFormat="1" ht="15.75">
      <c r="A1916" s="154"/>
      <c r="B1916" s="157"/>
    </row>
    <row r="1917" spans="1:2" s="148" customFormat="1" ht="15.75">
      <c r="A1917" s="154"/>
      <c r="B1917" s="157"/>
    </row>
    <row r="1918" spans="1:2" s="148" customFormat="1" ht="15.75">
      <c r="A1918" s="154"/>
      <c r="B1918" s="157"/>
    </row>
    <row r="1919" spans="1:2" s="148" customFormat="1" ht="15.75">
      <c r="A1919" s="154"/>
      <c r="B1919" s="157"/>
    </row>
    <row r="1920" spans="1:2" s="148" customFormat="1" ht="15.75">
      <c r="A1920" s="154"/>
      <c r="B1920" s="157"/>
    </row>
    <row r="1921" spans="1:2" s="148" customFormat="1" ht="15.75">
      <c r="A1921" s="154"/>
      <c r="B1921" s="157"/>
    </row>
    <row r="1922" spans="1:2" s="148" customFormat="1" ht="15.75">
      <c r="A1922" s="154"/>
      <c r="B1922" s="157"/>
    </row>
    <row r="1923" spans="1:2" s="148" customFormat="1" ht="15.75">
      <c r="A1923" s="154"/>
      <c r="B1923" s="157"/>
    </row>
    <row r="1924" spans="1:2" s="148" customFormat="1" ht="15.75">
      <c r="A1924" s="154"/>
      <c r="B1924" s="157"/>
    </row>
    <row r="1925" spans="1:2" s="148" customFormat="1" ht="15.75">
      <c r="A1925" s="154"/>
      <c r="B1925" s="157"/>
    </row>
    <row r="1926" spans="1:2" s="148" customFormat="1" ht="15.75">
      <c r="A1926" s="154"/>
      <c r="B1926" s="157"/>
    </row>
    <row r="1927" spans="1:2" s="148" customFormat="1" ht="15.75">
      <c r="A1927" s="154"/>
      <c r="B1927" s="157"/>
    </row>
    <row r="1928" spans="1:2" s="148" customFormat="1" ht="15.75">
      <c r="A1928" s="154"/>
      <c r="B1928" s="157"/>
    </row>
    <row r="1929" spans="1:2" s="148" customFormat="1" ht="15.75">
      <c r="A1929" s="154"/>
      <c r="B1929" s="157"/>
    </row>
    <row r="1930" spans="1:2" s="148" customFormat="1" ht="15.75">
      <c r="A1930" s="154"/>
      <c r="B1930" s="157"/>
    </row>
    <row r="1931" spans="1:2" s="148" customFormat="1" ht="15.75">
      <c r="A1931" s="154"/>
      <c r="B1931" s="157"/>
    </row>
    <row r="1932" spans="1:2" s="148" customFormat="1" ht="15.75">
      <c r="A1932" s="154"/>
      <c r="B1932" s="157"/>
    </row>
    <row r="1933" spans="1:2" s="148" customFormat="1" ht="15.75">
      <c r="A1933" s="154"/>
      <c r="B1933" s="157"/>
    </row>
    <row r="1934" spans="1:2" s="148" customFormat="1" ht="15.75">
      <c r="A1934" s="154"/>
      <c r="B1934" s="157"/>
    </row>
    <row r="1935" spans="1:2" s="148" customFormat="1" ht="15.75">
      <c r="A1935" s="154"/>
      <c r="B1935" s="157"/>
    </row>
    <row r="1936" spans="1:2" s="148" customFormat="1" ht="15.75">
      <c r="A1936" s="154"/>
      <c r="B1936" s="157"/>
    </row>
    <row r="1937" spans="1:2" s="148" customFormat="1" ht="15.75">
      <c r="A1937" s="154"/>
      <c r="B1937" s="157"/>
    </row>
    <row r="1938" spans="1:2" s="148" customFormat="1" ht="15.75">
      <c r="A1938" s="154"/>
      <c r="B1938" s="157"/>
    </row>
    <row r="1939" spans="1:2" s="148" customFormat="1" ht="15.75">
      <c r="A1939" s="154"/>
      <c r="B1939" s="157"/>
    </row>
    <row r="1940" spans="1:2" s="148" customFormat="1" ht="15.75">
      <c r="A1940" s="154"/>
      <c r="B1940" s="157"/>
    </row>
    <row r="1941" spans="1:2" s="148" customFormat="1" ht="15.75">
      <c r="A1941" s="154"/>
      <c r="B1941" s="157"/>
    </row>
    <row r="1942" spans="1:2" s="148" customFormat="1" ht="15.75">
      <c r="A1942" s="154"/>
      <c r="B1942" s="157"/>
    </row>
    <row r="1943" spans="1:2" s="148" customFormat="1" ht="15.75">
      <c r="A1943" s="154"/>
      <c r="B1943" s="157"/>
    </row>
    <row r="1944" spans="1:2" s="148" customFormat="1" ht="15.75">
      <c r="A1944" s="154"/>
      <c r="B1944" s="157"/>
    </row>
    <row r="1945" spans="1:2" s="148" customFormat="1" ht="15.75">
      <c r="A1945" s="154"/>
      <c r="B1945" s="157"/>
    </row>
    <row r="1946" spans="1:2" s="148" customFormat="1" ht="15.75">
      <c r="A1946" s="154"/>
      <c r="B1946" s="157"/>
    </row>
    <row r="1947" spans="1:2" s="148" customFormat="1" ht="15.75">
      <c r="A1947" s="154"/>
      <c r="B1947" s="157"/>
    </row>
    <row r="1948" spans="1:2" s="148" customFormat="1" ht="15.75">
      <c r="A1948" s="154"/>
      <c r="B1948" s="157"/>
    </row>
    <row r="1949" spans="1:2" s="148" customFormat="1" ht="15.75">
      <c r="A1949" s="154"/>
      <c r="B1949" s="157"/>
    </row>
    <row r="1950" spans="1:2" s="148" customFormat="1" ht="15.75">
      <c r="A1950" s="154"/>
      <c r="B1950" s="157"/>
    </row>
    <row r="1951" spans="1:2" s="148" customFormat="1" ht="15.75">
      <c r="A1951" s="154"/>
      <c r="B1951" s="157"/>
    </row>
    <row r="1952" spans="1:2" s="148" customFormat="1" ht="15.75">
      <c r="A1952" s="154"/>
      <c r="B1952" s="157"/>
    </row>
    <row r="1953" spans="1:2" s="148" customFormat="1" ht="15.75">
      <c r="A1953" s="154"/>
      <c r="B1953" s="157"/>
    </row>
    <row r="1954" spans="1:2" s="148" customFormat="1" ht="15.75">
      <c r="A1954" s="154"/>
      <c r="B1954" s="157"/>
    </row>
    <row r="1955" spans="1:2" s="148" customFormat="1" ht="15.75">
      <c r="A1955" s="154"/>
      <c r="B1955" s="157"/>
    </row>
    <row r="1956" spans="1:2" s="148" customFormat="1" ht="15.75">
      <c r="A1956" s="154"/>
      <c r="B1956" s="157"/>
    </row>
    <row r="1957" spans="1:2" s="148" customFormat="1" ht="15.75">
      <c r="A1957" s="154"/>
      <c r="B1957" s="157"/>
    </row>
    <row r="1958" spans="1:2" s="148" customFormat="1" ht="15.75">
      <c r="A1958" s="154"/>
      <c r="B1958" s="157"/>
    </row>
    <row r="1959" spans="1:2" s="148" customFormat="1" ht="15.75">
      <c r="A1959" s="154"/>
      <c r="B1959" s="157"/>
    </row>
    <row r="1960" spans="1:2" s="148" customFormat="1" ht="15.75">
      <c r="A1960" s="154"/>
      <c r="B1960" s="157"/>
    </row>
    <row r="1961" spans="1:2" s="148" customFormat="1" ht="15.75">
      <c r="A1961" s="154"/>
      <c r="B1961" s="157"/>
    </row>
    <row r="1962" spans="1:2" s="148" customFormat="1" ht="15.75">
      <c r="A1962" s="154"/>
      <c r="B1962" s="157"/>
    </row>
    <row r="1963" spans="1:2" s="148" customFormat="1" ht="15.75">
      <c r="A1963" s="154"/>
      <c r="B1963" s="157"/>
    </row>
    <row r="1964" spans="1:2" s="148" customFormat="1" ht="15.75">
      <c r="A1964" s="154"/>
      <c r="B1964" s="157"/>
    </row>
    <row r="1965" spans="1:2" s="148" customFormat="1" ht="15.75">
      <c r="A1965" s="154"/>
      <c r="B1965" s="157"/>
    </row>
    <row r="1966" spans="1:2" s="148" customFormat="1" ht="15.75">
      <c r="A1966" s="154"/>
      <c r="B1966" s="157"/>
    </row>
    <row r="1967" spans="1:2" s="148" customFormat="1" ht="15.75">
      <c r="A1967" s="154"/>
      <c r="B1967" s="157"/>
    </row>
    <row r="1968" spans="1:2" s="148" customFormat="1" ht="15.75">
      <c r="A1968" s="154"/>
      <c r="B1968" s="157"/>
    </row>
    <row r="1969" spans="1:2" s="148" customFormat="1" ht="15.75">
      <c r="A1969" s="154"/>
      <c r="B1969" s="157"/>
    </row>
    <row r="1970" spans="1:2" s="148" customFormat="1" ht="15.75">
      <c r="A1970" s="154"/>
      <c r="B1970" s="157"/>
    </row>
    <row r="1971" spans="1:2" s="148" customFormat="1" ht="15.75">
      <c r="A1971" s="154"/>
      <c r="B1971" s="157"/>
    </row>
    <row r="1972" spans="1:2" s="148" customFormat="1" ht="15.75">
      <c r="A1972" s="154"/>
      <c r="B1972" s="157"/>
    </row>
    <row r="1973" spans="1:2" s="148" customFormat="1" ht="15.75">
      <c r="A1973" s="154"/>
      <c r="B1973" s="157"/>
    </row>
    <row r="1974" spans="1:2" s="148" customFormat="1" ht="15.75">
      <c r="A1974" s="154"/>
      <c r="B1974" s="157"/>
    </row>
    <row r="1975" spans="1:2" s="148" customFormat="1" ht="15.75">
      <c r="A1975" s="154"/>
      <c r="B1975" s="157"/>
    </row>
    <row r="1976" spans="1:2" s="148" customFormat="1" ht="15.75">
      <c r="A1976" s="154"/>
      <c r="B1976" s="157"/>
    </row>
    <row r="1977" spans="1:2" s="148" customFormat="1" ht="15.75">
      <c r="A1977" s="154"/>
      <c r="B1977" s="157"/>
    </row>
    <row r="1978" spans="1:2" s="148" customFormat="1" ht="15.75">
      <c r="A1978" s="154"/>
      <c r="B1978" s="157"/>
    </row>
    <row r="1979" spans="1:2" s="148" customFormat="1" ht="15.75">
      <c r="A1979" s="154"/>
      <c r="B1979" s="157"/>
    </row>
    <row r="1980" spans="1:2" s="148" customFormat="1" ht="15.75">
      <c r="A1980" s="154"/>
      <c r="B1980" s="157"/>
    </row>
    <row r="1981" spans="1:2" s="148" customFormat="1" ht="15.75">
      <c r="A1981" s="154"/>
      <c r="B1981" s="157"/>
    </row>
    <row r="1982" spans="1:2" s="148" customFormat="1" ht="15.75">
      <c r="A1982" s="154"/>
      <c r="B1982" s="157"/>
    </row>
    <row r="1983" spans="1:2" s="148" customFormat="1" ht="15.75">
      <c r="A1983" s="154"/>
      <c r="B1983" s="157"/>
    </row>
    <row r="1984" spans="1:2" s="148" customFormat="1" ht="15.75">
      <c r="A1984" s="154"/>
      <c r="B1984" s="157"/>
    </row>
    <row r="1985" spans="1:2" s="148" customFormat="1" ht="15.75">
      <c r="A1985" s="154"/>
      <c r="B1985" s="157"/>
    </row>
    <row r="1986" spans="1:2" s="148" customFormat="1" ht="15.75">
      <c r="A1986" s="154"/>
      <c r="B1986" s="157"/>
    </row>
    <row r="1987" spans="1:2" s="148" customFormat="1" ht="15.75">
      <c r="A1987" s="154"/>
      <c r="B1987" s="157"/>
    </row>
    <row r="1988" spans="1:2" s="148" customFormat="1" ht="15.75">
      <c r="A1988" s="154"/>
      <c r="B1988" s="157"/>
    </row>
    <row r="1989" spans="1:2" s="148" customFormat="1" ht="15.75">
      <c r="A1989" s="154"/>
      <c r="B1989" s="157"/>
    </row>
    <row r="1990" spans="1:2" s="148" customFormat="1" ht="15.75">
      <c r="A1990" s="154"/>
      <c r="B1990" s="157"/>
    </row>
    <row r="1991" spans="1:2" s="148" customFormat="1" ht="15.75">
      <c r="A1991" s="154"/>
      <c r="B1991" s="157"/>
    </row>
    <row r="1992" spans="1:2" s="148" customFormat="1" ht="15.75">
      <c r="A1992" s="154"/>
      <c r="B1992" s="157"/>
    </row>
    <row r="1993" spans="1:2" s="148" customFormat="1" ht="15.75">
      <c r="A1993" s="154"/>
      <c r="B1993" s="157"/>
    </row>
    <row r="1994" spans="1:2" s="148" customFormat="1" ht="15.75">
      <c r="A1994" s="154"/>
      <c r="B1994" s="157"/>
    </row>
    <row r="1995" spans="1:2" s="148" customFormat="1" ht="15.75">
      <c r="A1995" s="154"/>
      <c r="B1995" s="157"/>
    </row>
    <row r="1996" spans="1:2" s="148" customFormat="1" ht="15.75">
      <c r="A1996" s="154"/>
      <c r="B1996" s="157"/>
    </row>
    <row r="1997" spans="1:2" s="148" customFormat="1" ht="15.75">
      <c r="A1997" s="154"/>
      <c r="B1997" s="157"/>
    </row>
    <row r="1998" spans="1:2" s="148" customFormat="1" ht="15.75">
      <c r="A1998" s="154"/>
      <c r="B1998" s="157"/>
    </row>
    <row r="1999" spans="1:2" s="148" customFormat="1" ht="15.75">
      <c r="A1999" s="154"/>
      <c r="B1999" s="157"/>
    </row>
    <row r="2000" spans="1:2" s="148" customFormat="1" ht="15.75">
      <c r="A2000" s="154"/>
      <c r="B2000" s="157"/>
    </row>
    <row r="2001" spans="1:2" s="148" customFormat="1" ht="15.75">
      <c r="A2001" s="154"/>
      <c r="B2001" s="157"/>
    </row>
    <row r="2002" spans="1:2" s="148" customFormat="1" ht="15.75">
      <c r="A2002" s="154"/>
      <c r="B2002" s="157"/>
    </row>
    <row r="2003" spans="1:2" s="148" customFormat="1" ht="15.75">
      <c r="A2003" s="154"/>
      <c r="B2003" s="157"/>
    </row>
    <row r="2004" spans="1:2" s="148" customFormat="1" ht="15.75">
      <c r="A2004" s="154"/>
      <c r="B2004" s="157"/>
    </row>
    <row r="2005" spans="1:2" s="148" customFormat="1" ht="15.75">
      <c r="A2005" s="154"/>
      <c r="B2005" s="157"/>
    </row>
    <row r="2006" spans="1:2" s="148" customFormat="1" ht="15.75">
      <c r="A2006" s="154"/>
      <c r="B2006" s="157"/>
    </row>
    <row r="2007" spans="1:2" s="148" customFormat="1" ht="15.75">
      <c r="A2007" s="154"/>
      <c r="B2007" s="157"/>
    </row>
    <row r="2008" spans="1:2" s="148" customFormat="1" ht="15.75">
      <c r="A2008" s="154"/>
      <c r="B2008" s="157"/>
    </row>
    <row r="2009" spans="1:2" s="148" customFormat="1" ht="15.75">
      <c r="A2009" s="154"/>
      <c r="B2009" s="157"/>
    </row>
    <row r="2010" spans="1:2" s="148" customFormat="1" ht="15.75">
      <c r="A2010" s="154"/>
      <c r="B2010" s="157"/>
    </row>
    <row r="2011" spans="1:2" s="148" customFormat="1" ht="15.75">
      <c r="A2011" s="154"/>
      <c r="B2011" s="157"/>
    </row>
    <row r="2012" spans="1:2" s="148" customFormat="1" ht="15.75">
      <c r="A2012" s="154"/>
      <c r="B2012" s="157"/>
    </row>
    <row r="2013" spans="1:2" s="148" customFormat="1" ht="15.75">
      <c r="A2013" s="154"/>
      <c r="B2013" s="157"/>
    </row>
    <row r="2014" spans="1:2" s="148" customFormat="1" ht="15.75">
      <c r="A2014" s="154"/>
      <c r="B2014" s="157"/>
    </row>
    <row r="2015" spans="1:2" s="148" customFormat="1" ht="15.75">
      <c r="A2015" s="154"/>
      <c r="B2015" s="157"/>
    </row>
    <row r="2016" spans="1:2" s="148" customFormat="1" ht="15.75">
      <c r="A2016" s="154"/>
      <c r="B2016" s="157"/>
    </row>
    <row r="2017" spans="1:2" s="148" customFormat="1" ht="15.75">
      <c r="A2017" s="154"/>
      <c r="B2017" s="157"/>
    </row>
    <row r="2018" spans="1:2" s="148" customFormat="1" ht="15.75">
      <c r="A2018" s="154"/>
      <c r="B2018" s="157"/>
    </row>
    <row r="2019" spans="1:2" s="148" customFormat="1" ht="15.75">
      <c r="A2019" s="154"/>
      <c r="B2019" s="157"/>
    </row>
    <row r="2020" spans="1:2" s="148" customFormat="1" ht="15.75">
      <c r="A2020" s="154"/>
      <c r="B2020" s="157"/>
    </row>
    <row r="2021" spans="1:2" s="148" customFormat="1" ht="15.75">
      <c r="A2021" s="154"/>
      <c r="B2021" s="157"/>
    </row>
    <row r="2022" spans="1:2" s="148" customFormat="1" ht="15.75">
      <c r="A2022" s="154"/>
      <c r="B2022" s="157"/>
    </row>
    <row r="2023" spans="1:2" s="148" customFormat="1" ht="15.75">
      <c r="A2023" s="154"/>
      <c r="B2023" s="157"/>
    </row>
    <row r="2024" spans="1:2" s="148" customFormat="1" ht="15.75">
      <c r="A2024" s="154"/>
      <c r="B2024" s="157"/>
    </row>
    <row r="2025" spans="1:2" s="148" customFormat="1" ht="15.75">
      <c r="A2025" s="154"/>
      <c r="B2025" s="157"/>
    </row>
    <row r="2026" spans="1:2" s="148" customFormat="1" ht="15.75">
      <c r="A2026" s="154"/>
      <c r="B2026" s="157"/>
    </row>
    <row r="2027" spans="1:2" s="148" customFormat="1" ht="15.75">
      <c r="A2027" s="154"/>
      <c r="B2027" s="157"/>
    </row>
    <row r="2028" spans="1:2" s="148" customFormat="1" ht="15.75">
      <c r="A2028" s="154"/>
      <c r="B2028" s="157"/>
    </row>
    <row r="2029" spans="1:2" s="148" customFormat="1" ht="15.75">
      <c r="A2029" s="154"/>
      <c r="B2029" s="157"/>
    </row>
    <row r="2030" spans="1:2" s="148" customFormat="1" ht="15.75">
      <c r="A2030" s="154"/>
      <c r="B2030" s="157"/>
    </row>
    <row r="2031" spans="1:2" s="148" customFormat="1" ht="15.75">
      <c r="A2031" s="154"/>
      <c r="B2031" s="157"/>
    </row>
    <row r="2032" spans="1:2" s="148" customFormat="1" ht="15.75">
      <c r="A2032" s="154"/>
      <c r="B2032" s="157"/>
    </row>
    <row r="2033" spans="1:2" s="148" customFormat="1" ht="15.75">
      <c r="A2033" s="154"/>
      <c r="B2033" s="157"/>
    </row>
    <row r="2034" spans="1:2" s="148" customFormat="1" ht="15.75">
      <c r="A2034" s="154"/>
      <c r="B2034" s="157"/>
    </row>
    <row r="2035" spans="1:2" s="148" customFormat="1" ht="15.75">
      <c r="A2035" s="154"/>
      <c r="B2035" s="157"/>
    </row>
    <row r="2036" spans="1:2" s="148" customFormat="1" ht="15.75">
      <c r="A2036" s="154"/>
      <c r="B2036" s="157"/>
    </row>
    <row r="2037" spans="1:2" s="148" customFormat="1" ht="15.75">
      <c r="A2037" s="154"/>
      <c r="B2037" s="157"/>
    </row>
    <row r="2038" spans="1:2" s="148" customFormat="1" ht="15.75">
      <c r="A2038" s="154"/>
      <c r="B2038" s="157"/>
    </row>
    <row r="2039" spans="1:2" s="148" customFormat="1" ht="15.75">
      <c r="A2039" s="154"/>
      <c r="B2039" s="157"/>
    </row>
    <row r="2040" spans="1:2" s="148" customFormat="1" ht="15.75">
      <c r="A2040" s="154"/>
      <c r="B2040" s="157"/>
    </row>
    <row r="2041" spans="1:2" s="148" customFormat="1" ht="15.75">
      <c r="A2041" s="154"/>
      <c r="B2041" s="157"/>
    </row>
    <row r="2042" spans="1:2" s="148" customFormat="1" ht="15.75">
      <c r="A2042" s="154"/>
      <c r="B2042" s="157"/>
    </row>
    <row r="2043" spans="1:2" s="148" customFormat="1" ht="15.75">
      <c r="A2043" s="154"/>
      <c r="B2043" s="157"/>
    </row>
    <row r="2044" spans="1:2" s="148" customFormat="1" ht="15.75">
      <c r="A2044" s="154"/>
      <c r="B2044" s="157"/>
    </row>
    <row r="2045" spans="1:2" s="148" customFormat="1" ht="15.75">
      <c r="A2045" s="154"/>
      <c r="B2045" s="157"/>
    </row>
    <row r="2046" spans="1:2" s="148" customFormat="1" ht="15.75">
      <c r="A2046" s="154"/>
      <c r="B2046" s="157"/>
    </row>
    <row r="2047" spans="1:2" s="148" customFormat="1" ht="15.75">
      <c r="A2047" s="154"/>
      <c r="B2047" s="157"/>
    </row>
    <row r="2048" spans="1:2" s="148" customFormat="1" ht="15.75">
      <c r="A2048" s="154"/>
      <c r="B2048" s="157"/>
    </row>
    <row r="2049" spans="1:2" s="148" customFormat="1" ht="15.75">
      <c r="A2049" s="154"/>
      <c r="B2049" s="157"/>
    </row>
    <row r="2050" spans="1:2" s="148" customFormat="1" ht="15.75">
      <c r="A2050" s="154"/>
      <c r="B2050" s="157"/>
    </row>
    <row r="2051" spans="1:2" s="148" customFormat="1" ht="15.75">
      <c r="A2051" s="154"/>
      <c r="B2051" s="157"/>
    </row>
    <row r="2052" spans="1:2" s="148" customFormat="1" ht="15.75">
      <c r="A2052" s="154"/>
      <c r="B2052" s="157"/>
    </row>
    <row r="2053" spans="1:2" s="148" customFormat="1" ht="15.75">
      <c r="A2053" s="154"/>
      <c r="B2053" s="157"/>
    </row>
    <row r="2054" spans="1:2" s="148" customFormat="1" ht="15.75">
      <c r="A2054" s="154"/>
      <c r="B2054" s="157"/>
    </row>
    <row r="2055" spans="1:2" s="148" customFormat="1" ht="15.75">
      <c r="A2055" s="154"/>
      <c r="B2055" s="157"/>
    </row>
    <row r="2056" spans="1:2" s="148" customFormat="1" ht="15.75">
      <c r="A2056" s="154"/>
      <c r="B2056" s="157"/>
    </row>
    <row r="2057" spans="1:2" s="148" customFormat="1" ht="15.75">
      <c r="A2057" s="154"/>
      <c r="B2057" s="157"/>
    </row>
    <row r="2058" spans="1:2" s="148" customFormat="1" ht="15.75">
      <c r="A2058" s="154"/>
      <c r="B2058" s="157"/>
    </row>
    <row r="2059" spans="1:2" s="148" customFormat="1" ht="15.75">
      <c r="A2059" s="154"/>
      <c r="B2059" s="157"/>
    </row>
    <row r="2060" spans="1:2" s="148" customFormat="1" ht="15.75">
      <c r="A2060" s="154"/>
      <c r="B2060" s="157"/>
    </row>
    <row r="2061" spans="1:2" s="148" customFormat="1" ht="15.75">
      <c r="A2061" s="154"/>
      <c r="B2061" s="157"/>
    </row>
    <row r="2062" spans="1:2" s="148" customFormat="1" ht="15.75">
      <c r="A2062" s="154"/>
      <c r="B2062" s="157"/>
    </row>
    <row r="2063" spans="1:2" s="148" customFormat="1" ht="15.75">
      <c r="A2063" s="154"/>
      <c r="B2063" s="157"/>
    </row>
    <row r="2064" spans="1:2" s="148" customFormat="1" ht="15.75">
      <c r="A2064" s="154"/>
      <c r="B2064" s="157"/>
    </row>
    <row r="2065" spans="1:2" s="148" customFormat="1" ht="15.75">
      <c r="A2065" s="154"/>
      <c r="B2065" s="157"/>
    </row>
    <row r="2066" spans="1:2" s="148" customFormat="1" ht="15.75">
      <c r="A2066" s="154"/>
      <c r="B2066" s="157"/>
    </row>
    <row r="2067" spans="1:2" s="148" customFormat="1" ht="15.75">
      <c r="A2067" s="154"/>
      <c r="B2067" s="157"/>
    </row>
    <row r="2068" spans="1:2" s="148" customFormat="1" ht="15.75">
      <c r="A2068" s="154"/>
      <c r="B2068" s="157"/>
    </row>
    <row r="2069" spans="1:2" s="148" customFormat="1" ht="15.75">
      <c r="A2069" s="154"/>
      <c r="B2069" s="157"/>
    </row>
    <row r="2070" spans="1:2" s="148" customFormat="1" ht="15.75">
      <c r="A2070" s="154"/>
      <c r="B2070" s="157"/>
    </row>
    <row r="2071" spans="1:2" s="148" customFormat="1" ht="15.75">
      <c r="A2071" s="154"/>
      <c r="B2071" s="157"/>
    </row>
    <row r="2072" spans="1:2" s="148" customFormat="1" ht="15.75">
      <c r="A2072" s="154"/>
      <c r="B2072" s="157"/>
    </row>
    <row r="2073" spans="1:2" s="148" customFormat="1" ht="15.75">
      <c r="A2073" s="154"/>
      <c r="B2073" s="157"/>
    </row>
    <row r="2074" spans="1:2" s="148" customFormat="1" ht="15.75">
      <c r="A2074" s="154"/>
      <c r="B2074" s="157"/>
    </row>
    <row r="2075" spans="1:2" s="148" customFormat="1" ht="15.75">
      <c r="A2075" s="154"/>
      <c r="B2075" s="157"/>
    </row>
    <row r="2076" spans="1:2" s="148" customFormat="1" ht="15.75">
      <c r="A2076" s="154"/>
      <c r="B2076" s="157"/>
    </row>
    <row r="2077" spans="1:2" s="148" customFormat="1" ht="15.75">
      <c r="A2077" s="154"/>
      <c r="B2077" s="157"/>
    </row>
    <row r="2078" spans="1:2" s="148" customFormat="1" ht="15.75">
      <c r="A2078" s="154"/>
      <c r="B2078" s="157"/>
    </row>
    <row r="2079" spans="1:2" s="148" customFormat="1" ht="15.75">
      <c r="A2079" s="154"/>
      <c r="B2079" s="157"/>
    </row>
    <row r="2080" spans="1:2" s="148" customFormat="1" ht="15.75">
      <c r="A2080" s="154"/>
      <c r="B2080" s="157"/>
    </row>
    <row r="2081" spans="1:2" s="148" customFormat="1" ht="15.75">
      <c r="A2081" s="154"/>
      <c r="B2081" s="157"/>
    </row>
    <row r="2082" spans="1:2" s="148" customFormat="1" ht="15.75">
      <c r="A2082" s="154"/>
      <c r="B2082" s="157"/>
    </row>
    <row r="2083" spans="1:2" s="148" customFormat="1" ht="15.75">
      <c r="A2083" s="154"/>
      <c r="B2083" s="157"/>
    </row>
    <row r="2084" spans="1:2" s="148" customFormat="1" ht="15.75">
      <c r="A2084" s="154"/>
      <c r="B2084" s="157"/>
    </row>
    <row r="2085" spans="1:2" s="148" customFormat="1" ht="15.75">
      <c r="A2085" s="154"/>
      <c r="B2085" s="157"/>
    </row>
    <row r="2086" spans="1:2" s="148" customFormat="1" ht="15.75">
      <c r="A2086" s="154"/>
      <c r="B2086" s="157"/>
    </row>
    <row r="2087" spans="1:2" s="148" customFormat="1" ht="15.75">
      <c r="A2087" s="154"/>
      <c r="B2087" s="157"/>
    </row>
    <row r="2088" spans="1:2" s="148" customFormat="1" ht="15.75">
      <c r="A2088" s="154"/>
      <c r="B2088" s="157"/>
    </row>
    <row r="2089" spans="1:2" s="148" customFormat="1" ht="15.75">
      <c r="A2089" s="154"/>
      <c r="B2089" s="157"/>
    </row>
    <row r="2090" spans="1:2" s="148" customFormat="1" ht="15.75">
      <c r="A2090" s="154"/>
      <c r="B2090" s="157"/>
    </row>
    <row r="2091" spans="1:2" s="148" customFormat="1" ht="15.75">
      <c r="A2091" s="154"/>
      <c r="B2091" s="157"/>
    </row>
    <row r="2092" spans="1:2" s="148" customFormat="1" ht="15.75">
      <c r="A2092" s="154"/>
      <c r="B2092" s="157"/>
    </row>
    <row r="2093" spans="1:2" s="148" customFormat="1" ht="15.75">
      <c r="A2093" s="154"/>
      <c r="B2093" s="157"/>
    </row>
    <row r="2094" spans="1:2" s="148" customFormat="1" ht="15.75">
      <c r="A2094" s="154"/>
      <c r="B2094" s="157"/>
    </row>
    <row r="2095" spans="1:2" s="148" customFormat="1" ht="15.75">
      <c r="A2095" s="154"/>
      <c r="B2095" s="157"/>
    </row>
    <row r="2096" spans="1:2" s="148" customFormat="1" ht="15.75">
      <c r="A2096" s="154"/>
      <c r="B2096" s="157"/>
    </row>
    <row r="2097" spans="1:2" s="148" customFormat="1" ht="15.75">
      <c r="A2097" s="154"/>
      <c r="B2097" s="157"/>
    </row>
    <row r="2098" spans="1:2" s="148" customFormat="1" ht="15.75">
      <c r="A2098" s="154"/>
      <c r="B2098" s="157"/>
    </row>
    <row r="2099" spans="1:2" s="148" customFormat="1" ht="15.75">
      <c r="A2099" s="154"/>
      <c r="B2099" s="157"/>
    </row>
    <row r="2100" spans="1:2" s="148" customFormat="1" ht="15.75">
      <c r="A2100" s="154"/>
      <c r="B2100" s="157"/>
    </row>
    <row r="2101" spans="1:2" s="148" customFormat="1" ht="15.75">
      <c r="A2101" s="154"/>
      <c r="B2101" s="157"/>
    </row>
    <row r="2102" spans="1:2" s="148" customFormat="1" ht="15.75">
      <c r="A2102" s="154"/>
      <c r="B2102" s="157"/>
    </row>
    <row r="2103" spans="1:2" s="148" customFormat="1" ht="15.75">
      <c r="A2103" s="154"/>
      <c r="B2103" s="157"/>
    </row>
    <row r="2104" spans="1:2" s="148" customFormat="1" ht="15.75">
      <c r="A2104" s="154"/>
      <c r="B2104" s="157"/>
    </row>
    <row r="2105" spans="1:2" s="148" customFormat="1" ht="15.75">
      <c r="A2105" s="154"/>
      <c r="B2105" s="157"/>
    </row>
    <row r="2106" spans="1:2" s="148" customFormat="1" ht="15.75">
      <c r="A2106" s="154"/>
      <c r="B2106" s="157"/>
    </row>
    <row r="2107" spans="1:2" s="148" customFormat="1" ht="15.75">
      <c r="A2107" s="154"/>
      <c r="B2107" s="157"/>
    </row>
    <row r="2108" spans="1:2" s="148" customFormat="1" ht="15.75">
      <c r="A2108" s="154"/>
      <c r="B2108" s="157"/>
    </row>
    <row r="2109" spans="1:2" s="148" customFormat="1" ht="15.75">
      <c r="A2109" s="154"/>
      <c r="B2109" s="157"/>
    </row>
    <row r="2110" spans="1:2" s="148" customFormat="1" ht="15.75">
      <c r="A2110" s="154"/>
      <c r="B2110" s="157"/>
    </row>
    <row r="2111" spans="1:2" s="148" customFormat="1" ht="15.75">
      <c r="A2111" s="154"/>
      <c r="B2111" s="157"/>
    </row>
    <row r="2112" spans="1:2" s="148" customFormat="1" ht="15.75">
      <c r="A2112" s="154"/>
      <c r="B2112" s="157"/>
    </row>
    <row r="2113" spans="1:2" s="148" customFormat="1" ht="15.75">
      <c r="A2113" s="154"/>
      <c r="B2113" s="157"/>
    </row>
    <row r="2114" spans="1:2" s="148" customFormat="1" ht="15.75">
      <c r="A2114" s="154"/>
      <c r="B2114" s="157"/>
    </row>
    <row r="2115" spans="1:2" s="148" customFormat="1" ht="15.75">
      <c r="A2115" s="154"/>
      <c r="B2115" s="157"/>
    </row>
    <row r="2116" spans="1:2" s="148" customFormat="1" ht="15.75">
      <c r="A2116" s="154"/>
      <c r="B2116" s="157"/>
    </row>
    <row r="2117" spans="1:2" s="148" customFormat="1" ht="15.75">
      <c r="A2117" s="154"/>
      <c r="B2117" s="157"/>
    </row>
    <row r="2118" spans="1:2" s="148" customFormat="1" ht="15.75">
      <c r="A2118" s="154"/>
      <c r="B2118" s="157"/>
    </row>
    <row r="2119" spans="1:2" s="148" customFormat="1" ht="15.75">
      <c r="A2119" s="154"/>
      <c r="B2119" s="157"/>
    </row>
    <row r="2120" spans="1:2" s="148" customFormat="1" ht="15.75">
      <c r="A2120" s="154"/>
      <c r="B2120" s="157"/>
    </row>
    <row r="2121" spans="1:2" s="148" customFormat="1" ht="15.75">
      <c r="A2121" s="154"/>
      <c r="B2121" s="157"/>
    </row>
    <row r="2122" spans="1:2" s="148" customFormat="1" ht="15.75">
      <c r="A2122" s="154"/>
      <c r="B2122" s="157"/>
    </row>
    <row r="2123" spans="1:2" s="148" customFormat="1" ht="15.75">
      <c r="A2123" s="154"/>
      <c r="B2123" s="157"/>
    </row>
    <row r="2124" spans="1:2" s="148" customFormat="1" ht="15.75">
      <c r="A2124" s="154"/>
      <c r="B2124" s="157"/>
    </row>
    <row r="2125" spans="1:2" s="148" customFormat="1" ht="15.75">
      <c r="A2125" s="154"/>
      <c r="B2125" s="157"/>
    </row>
    <row r="2126" spans="1:2" s="148" customFormat="1" ht="15.75">
      <c r="A2126" s="154"/>
      <c r="B2126" s="157"/>
    </row>
    <row r="2127" spans="1:2" s="148" customFormat="1" ht="15.75">
      <c r="A2127" s="154"/>
      <c r="B2127" s="157"/>
    </row>
    <row r="2128" spans="1:2" s="148" customFormat="1" ht="15.75">
      <c r="A2128" s="154"/>
      <c r="B2128" s="157"/>
    </row>
    <row r="2129" spans="1:2" s="148" customFormat="1" ht="15.75">
      <c r="A2129" s="154"/>
      <c r="B2129" s="157"/>
    </row>
    <row r="2130" spans="1:2" s="148" customFormat="1" ht="15.75">
      <c r="A2130" s="154"/>
      <c r="B2130" s="157"/>
    </row>
    <row r="2131" spans="1:2" s="148" customFormat="1" ht="15.75">
      <c r="A2131" s="154"/>
      <c r="B2131" s="157"/>
    </row>
    <row r="2132" spans="1:2" s="148" customFormat="1" ht="15.75">
      <c r="A2132" s="154"/>
      <c r="B2132" s="157"/>
    </row>
    <row r="2133" spans="1:2" s="148" customFormat="1" ht="15.75">
      <c r="A2133" s="154"/>
      <c r="B2133" s="157"/>
    </row>
    <row r="2134" spans="1:2" s="148" customFormat="1" ht="15.75">
      <c r="A2134" s="154"/>
      <c r="B2134" s="157"/>
    </row>
    <row r="2135" spans="1:2" s="148" customFormat="1" ht="15.75">
      <c r="A2135" s="154"/>
      <c r="B2135" s="157"/>
    </row>
    <row r="2136" spans="1:2" s="148" customFormat="1" ht="15.75">
      <c r="A2136" s="154"/>
      <c r="B2136" s="157"/>
    </row>
    <row r="2137" spans="1:2" s="148" customFormat="1" ht="15.75">
      <c r="A2137" s="154"/>
      <c r="B2137" s="157"/>
    </row>
    <row r="2138" spans="1:2" s="148" customFormat="1" ht="15.75">
      <c r="A2138" s="154"/>
      <c r="B2138" s="157"/>
    </row>
    <row r="2139" spans="1:2" s="148" customFormat="1" ht="15.75">
      <c r="A2139" s="154"/>
      <c r="B2139" s="157"/>
    </row>
    <row r="2140" spans="1:2" s="148" customFormat="1" ht="15.75">
      <c r="A2140" s="154"/>
      <c r="B2140" s="157"/>
    </row>
    <row r="2141" spans="1:2" s="148" customFormat="1" ht="15.75">
      <c r="A2141" s="154"/>
      <c r="B2141" s="157"/>
    </row>
    <row r="2142" spans="1:2" s="148" customFormat="1" ht="15.75">
      <c r="A2142" s="154"/>
      <c r="B2142" s="157"/>
    </row>
    <row r="2143" spans="1:2" s="148" customFormat="1" ht="15.75">
      <c r="A2143" s="154"/>
      <c r="B2143" s="157"/>
    </row>
    <row r="2144" spans="1:2" s="148" customFormat="1" ht="15.75">
      <c r="A2144" s="154"/>
      <c r="B2144" s="157"/>
    </row>
    <row r="2145" spans="1:2" s="148" customFormat="1" ht="15.75">
      <c r="A2145" s="154"/>
      <c r="B2145" s="157"/>
    </row>
    <row r="2146" spans="1:2" s="148" customFormat="1" ht="15.75">
      <c r="A2146" s="154"/>
      <c r="B2146" s="157"/>
    </row>
    <row r="2147" spans="1:2" s="148" customFormat="1" ht="15.75">
      <c r="A2147" s="154"/>
      <c r="B2147" s="157"/>
    </row>
    <row r="2148" spans="1:2" s="148" customFormat="1" ht="15.75">
      <c r="A2148" s="154"/>
      <c r="B2148" s="157"/>
    </row>
    <row r="2149" spans="1:2" s="148" customFormat="1" ht="15.75">
      <c r="A2149" s="154"/>
      <c r="B2149" s="157"/>
    </row>
    <row r="2150" spans="1:2" s="148" customFormat="1" ht="15.75">
      <c r="A2150" s="154"/>
      <c r="B2150" s="157"/>
    </row>
    <row r="2151" spans="1:2" s="148" customFormat="1" ht="15.75">
      <c r="A2151" s="154"/>
      <c r="B2151" s="157"/>
    </row>
    <row r="2152" spans="1:2" s="148" customFormat="1" ht="15.75">
      <c r="A2152" s="154"/>
      <c r="B2152" s="157"/>
    </row>
    <row r="2153" spans="1:2" s="148" customFormat="1" ht="15.75">
      <c r="A2153" s="154"/>
      <c r="B2153" s="157"/>
    </row>
    <row r="2154" spans="1:2" s="148" customFormat="1" ht="15.75">
      <c r="A2154" s="154"/>
      <c r="B2154" s="157"/>
    </row>
    <row r="2155" spans="1:2" s="148" customFormat="1" ht="15.75">
      <c r="A2155" s="154"/>
      <c r="B2155" s="157"/>
    </row>
    <row r="2156" spans="1:2" s="148" customFormat="1" ht="15.75">
      <c r="A2156" s="154"/>
      <c r="B2156" s="157"/>
    </row>
    <row r="2157" spans="1:2" s="148" customFormat="1" ht="15.75">
      <c r="A2157" s="154"/>
      <c r="B2157" s="157"/>
    </row>
    <row r="2158" spans="1:2" s="148" customFormat="1" ht="15.75">
      <c r="A2158" s="154"/>
      <c r="B2158" s="157"/>
    </row>
    <row r="2159" spans="1:2" s="148" customFormat="1" ht="15.75">
      <c r="A2159" s="154"/>
      <c r="B2159" s="157"/>
    </row>
    <row r="2160" spans="1:2" s="148" customFormat="1" ht="15.75">
      <c r="A2160" s="154"/>
      <c r="B2160" s="157"/>
    </row>
    <row r="2161" spans="1:2" s="148" customFormat="1" ht="15.75">
      <c r="A2161" s="154"/>
      <c r="B2161" s="157"/>
    </row>
    <row r="2162" spans="1:2" s="148" customFormat="1" ht="15.75">
      <c r="A2162" s="154"/>
      <c r="B2162" s="157"/>
    </row>
    <row r="2163" spans="1:2" s="148" customFormat="1" ht="15.75">
      <c r="A2163" s="154"/>
      <c r="B2163" s="157"/>
    </row>
    <row r="2164" spans="1:2" s="148" customFormat="1" ht="15.75">
      <c r="A2164" s="154"/>
      <c r="B2164" s="157"/>
    </row>
    <row r="2165" spans="1:2" s="148" customFormat="1" ht="15.75">
      <c r="A2165" s="154"/>
      <c r="B2165" s="157"/>
    </row>
    <row r="2166" spans="1:2" s="148" customFormat="1" ht="15.75">
      <c r="A2166" s="154"/>
      <c r="B2166" s="157"/>
    </row>
    <row r="2167" spans="1:2" s="148" customFormat="1" ht="15.75">
      <c r="A2167" s="154"/>
      <c r="B2167" s="157"/>
    </row>
    <row r="2168" spans="1:2" s="148" customFormat="1" ht="15.75">
      <c r="A2168" s="154"/>
      <c r="B2168" s="157"/>
    </row>
    <row r="2169" spans="1:2" s="148" customFormat="1" ht="15.75">
      <c r="A2169" s="154"/>
      <c r="B2169" s="157"/>
    </row>
    <row r="2170" spans="1:2" s="148" customFormat="1" ht="15.75">
      <c r="A2170" s="154"/>
      <c r="B2170" s="157"/>
    </row>
    <row r="2171" spans="1:2" s="148" customFormat="1" ht="15.75">
      <c r="A2171" s="154"/>
      <c r="B2171" s="157"/>
    </row>
    <row r="2172" spans="1:2" s="148" customFormat="1" ht="15.75">
      <c r="A2172" s="154"/>
      <c r="B2172" s="157"/>
    </row>
    <row r="2173" spans="1:2" s="148" customFormat="1" ht="15.75">
      <c r="A2173" s="154"/>
      <c r="B2173" s="157"/>
    </row>
    <row r="2174" spans="1:2" s="148" customFormat="1" ht="15.75">
      <c r="A2174" s="154"/>
      <c r="B2174" s="157"/>
    </row>
    <row r="2175" spans="1:2" s="148" customFormat="1" ht="15.75">
      <c r="A2175" s="154"/>
      <c r="B2175" s="157"/>
    </row>
    <row r="2176" spans="1:2" s="148" customFormat="1" ht="15.75">
      <c r="A2176" s="154"/>
      <c r="B2176" s="157"/>
    </row>
    <row r="2177" spans="1:2" s="148" customFormat="1" ht="15.75">
      <c r="A2177" s="154"/>
      <c r="B2177" s="157"/>
    </row>
    <row r="2178" spans="1:2" s="148" customFormat="1" ht="15.75">
      <c r="A2178" s="154"/>
      <c r="B2178" s="157"/>
    </row>
    <row r="2179" spans="1:2" s="148" customFormat="1" ht="15.75">
      <c r="A2179" s="154"/>
      <c r="B2179" s="157"/>
    </row>
    <row r="2180" spans="1:2" s="148" customFormat="1" ht="15.75">
      <c r="A2180" s="154"/>
      <c r="B2180" s="157"/>
    </row>
    <row r="2181" spans="1:2" s="148" customFormat="1" ht="15.75">
      <c r="A2181" s="154"/>
      <c r="B2181" s="157"/>
    </row>
    <row r="2182" spans="1:2" s="148" customFormat="1" ht="15.75">
      <c r="A2182" s="154"/>
      <c r="B2182" s="157"/>
    </row>
    <row r="2183" spans="1:2" s="148" customFormat="1" ht="15.75">
      <c r="A2183" s="154"/>
      <c r="B2183" s="157"/>
    </row>
    <row r="2184" spans="1:2" s="148" customFormat="1" ht="15.75">
      <c r="A2184" s="154"/>
      <c r="B2184" s="157"/>
    </row>
    <row r="2185" spans="1:2" s="148" customFormat="1" ht="15.75">
      <c r="A2185" s="154"/>
      <c r="B2185" s="157"/>
    </row>
    <row r="2186" spans="1:2" s="148" customFormat="1" ht="15.75">
      <c r="A2186" s="154"/>
      <c r="B2186" s="157"/>
    </row>
    <row r="2187" spans="1:2" s="148" customFormat="1" ht="15.75">
      <c r="A2187" s="154"/>
      <c r="B2187" s="157"/>
    </row>
    <row r="2188" spans="1:2" s="148" customFormat="1" ht="15.75">
      <c r="A2188" s="154"/>
      <c r="B2188" s="157"/>
    </row>
    <row r="2189" spans="1:2" s="148" customFormat="1" ht="15.75">
      <c r="A2189" s="154"/>
      <c r="B2189" s="157"/>
    </row>
    <row r="2190" spans="1:2" s="148" customFormat="1" ht="15.75">
      <c r="A2190" s="154"/>
      <c r="B2190" s="157"/>
    </row>
    <row r="2191" spans="1:2" s="148" customFormat="1" ht="15.75">
      <c r="A2191" s="154"/>
      <c r="B2191" s="157"/>
    </row>
    <row r="2192" spans="1:2" s="148" customFormat="1" ht="15.75">
      <c r="A2192" s="154"/>
      <c r="B2192" s="157"/>
    </row>
    <row r="2193" spans="1:2" s="148" customFormat="1" ht="15.75">
      <c r="A2193" s="154"/>
      <c r="B2193" s="157"/>
    </row>
    <row r="2194" spans="1:2" s="148" customFormat="1" ht="15.75">
      <c r="A2194" s="154"/>
      <c r="B2194" s="157"/>
    </row>
    <row r="2195" spans="1:2" s="148" customFormat="1" ht="15.75">
      <c r="A2195" s="154"/>
      <c r="B2195" s="157"/>
    </row>
    <row r="2196" spans="1:2" s="148" customFormat="1" ht="15.75">
      <c r="A2196" s="154"/>
      <c r="B2196" s="157"/>
    </row>
    <row r="2197" spans="1:2" s="148" customFormat="1" ht="15.75">
      <c r="A2197" s="154"/>
      <c r="B2197" s="157"/>
    </row>
    <row r="2198" spans="1:2" s="148" customFormat="1" ht="15.75">
      <c r="A2198" s="154"/>
      <c r="B2198" s="157"/>
    </row>
    <row r="2199" spans="1:2" s="148" customFormat="1" ht="15.75">
      <c r="A2199" s="154"/>
      <c r="B2199" s="157"/>
    </row>
    <row r="2200" spans="1:2" s="148" customFormat="1" ht="15.75">
      <c r="A2200" s="154"/>
      <c r="B2200" s="157"/>
    </row>
    <row r="2201" spans="1:2" s="148" customFormat="1" ht="15.75">
      <c r="A2201" s="154"/>
      <c r="B2201" s="157"/>
    </row>
    <row r="2202" spans="1:2" s="148" customFormat="1" ht="15.75">
      <c r="A2202" s="154"/>
      <c r="B2202" s="157"/>
    </row>
    <row r="2203" spans="1:2" s="148" customFormat="1" ht="15.75">
      <c r="A2203" s="154"/>
      <c r="B2203" s="157"/>
    </row>
    <row r="2204" spans="1:2" s="148" customFormat="1" ht="15.75">
      <c r="A2204" s="154"/>
      <c r="B2204" s="157"/>
    </row>
    <row r="2205" spans="1:2" s="148" customFormat="1" ht="15.75">
      <c r="A2205" s="154"/>
      <c r="B2205" s="157"/>
    </row>
    <row r="2206" spans="1:2" s="148" customFormat="1" ht="15.75">
      <c r="A2206" s="154"/>
      <c r="B2206" s="157"/>
    </row>
    <row r="2207" spans="1:2" s="148" customFormat="1" ht="15.75">
      <c r="A2207" s="154"/>
      <c r="B2207" s="157"/>
    </row>
    <row r="2208" spans="1:2" s="148" customFormat="1" ht="15.75">
      <c r="A2208" s="154"/>
      <c r="B2208" s="157"/>
    </row>
    <row r="2209" spans="1:2" s="148" customFormat="1" ht="15.75">
      <c r="A2209" s="154"/>
      <c r="B2209" s="157"/>
    </row>
    <row r="2210" spans="1:2" s="148" customFormat="1" ht="15.75">
      <c r="A2210" s="154"/>
      <c r="B2210" s="157"/>
    </row>
    <row r="2211" spans="1:2" s="148" customFormat="1" ht="15.75">
      <c r="A2211" s="154"/>
      <c r="B2211" s="157"/>
    </row>
    <row r="2212" spans="1:2" s="148" customFormat="1" ht="15.75">
      <c r="A2212" s="154"/>
      <c r="B2212" s="157"/>
    </row>
    <row r="2213" spans="1:2" s="148" customFormat="1" ht="15.75">
      <c r="A2213" s="154"/>
      <c r="B2213" s="157"/>
    </row>
    <row r="2214" spans="1:2" s="148" customFormat="1" ht="15.75">
      <c r="A2214" s="154"/>
      <c r="B2214" s="157"/>
    </row>
    <row r="2215" spans="1:2" s="148" customFormat="1" ht="15.75">
      <c r="A2215" s="154"/>
      <c r="B2215" s="157"/>
    </row>
    <row r="2216" spans="1:2" s="148" customFormat="1" ht="15.75">
      <c r="A2216" s="154"/>
      <c r="B2216" s="157"/>
    </row>
    <row r="2217" spans="1:2" s="148" customFormat="1" ht="15.75">
      <c r="A2217" s="154"/>
      <c r="B2217" s="157"/>
    </row>
    <row r="2218" spans="1:2" s="148" customFormat="1" ht="15.75">
      <c r="A2218" s="154"/>
      <c r="B2218" s="157"/>
    </row>
    <row r="2219" spans="1:2" s="148" customFormat="1" ht="15.75">
      <c r="A2219" s="154"/>
      <c r="B2219" s="157"/>
    </row>
    <row r="2220" spans="1:2" s="148" customFormat="1" ht="15.75">
      <c r="A2220" s="154"/>
      <c r="B2220" s="157"/>
    </row>
    <row r="2221" spans="1:2" s="148" customFormat="1" ht="15.75">
      <c r="A2221" s="154"/>
      <c r="B2221" s="157"/>
    </row>
    <row r="2222" spans="1:2" s="148" customFormat="1" ht="15.75">
      <c r="A2222" s="154"/>
      <c r="B2222" s="157"/>
    </row>
    <row r="2223" spans="1:2" s="148" customFormat="1" ht="15.75">
      <c r="A2223" s="154"/>
      <c r="B2223" s="157"/>
    </row>
    <row r="2224" spans="1:2" s="148" customFormat="1" ht="15.75">
      <c r="A2224" s="154"/>
      <c r="B2224" s="157"/>
    </row>
    <row r="2225" spans="1:2" s="148" customFormat="1" ht="15.75">
      <c r="A2225" s="154"/>
      <c r="B2225" s="157"/>
    </row>
    <row r="2226" spans="1:2" s="148" customFormat="1" ht="15.75">
      <c r="A2226" s="154"/>
      <c r="B2226" s="157"/>
    </row>
    <row r="2227" spans="1:2" s="148" customFormat="1" ht="15.75">
      <c r="A2227" s="154"/>
      <c r="B2227" s="157"/>
    </row>
    <row r="2228" spans="1:2" s="148" customFormat="1" ht="15.75">
      <c r="A2228" s="154"/>
      <c r="B2228" s="157"/>
    </row>
    <row r="2229" spans="1:2" s="148" customFormat="1" ht="15.75">
      <c r="A2229" s="154"/>
      <c r="B2229" s="157"/>
    </row>
    <row r="2230" spans="1:2" s="148" customFormat="1" ht="15.75">
      <c r="A2230" s="154"/>
      <c r="B2230" s="157"/>
    </row>
    <row r="2231" spans="1:2" s="148" customFormat="1" ht="15.75">
      <c r="A2231" s="154"/>
      <c r="B2231" s="157"/>
    </row>
    <row r="2232" spans="1:2" s="148" customFormat="1" ht="15.75">
      <c r="A2232" s="154"/>
      <c r="B2232" s="157"/>
    </row>
    <row r="2233" spans="1:2" s="148" customFormat="1" ht="15.75">
      <c r="A2233" s="154"/>
      <c r="B2233" s="157"/>
    </row>
    <row r="2234" spans="1:2" s="148" customFormat="1" ht="15.75">
      <c r="A2234" s="154"/>
      <c r="B2234" s="157"/>
    </row>
    <row r="2235" spans="1:2" s="148" customFormat="1" ht="15.75">
      <c r="A2235" s="154"/>
      <c r="B2235" s="157"/>
    </row>
    <row r="2236" spans="1:2" s="148" customFormat="1" ht="15.75">
      <c r="A2236" s="154"/>
      <c r="B2236" s="157"/>
    </row>
    <row r="2237" spans="1:2" s="148" customFormat="1" ht="15.75">
      <c r="A2237" s="154"/>
      <c r="B2237" s="157"/>
    </row>
    <row r="2238" spans="1:2" s="148" customFormat="1" ht="15.75">
      <c r="A2238" s="154"/>
      <c r="B2238" s="157"/>
    </row>
    <row r="2239" spans="1:2" s="148" customFormat="1" ht="15.75">
      <c r="A2239" s="154"/>
      <c r="B2239" s="157"/>
    </row>
    <row r="2240" spans="1:2" s="148" customFormat="1" ht="15.75">
      <c r="A2240" s="154"/>
      <c r="B2240" s="157"/>
    </row>
    <row r="2241" spans="1:2" s="148" customFormat="1" ht="15.75">
      <c r="A2241" s="154"/>
      <c r="B2241" s="157"/>
    </row>
    <row r="2242" spans="1:2" s="148" customFormat="1" ht="15.75">
      <c r="A2242" s="154"/>
      <c r="B2242" s="157"/>
    </row>
    <row r="2243" spans="1:2" s="148" customFormat="1" ht="15.75">
      <c r="A2243" s="154"/>
      <c r="B2243" s="157"/>
    </row>
    <row r="2244" spans="1:2" s="148" customFormat="1" ht="15.75">
      <c r="A2244" s="154"/>
      <c r="B2244" s="157"/>
    </row>
    <row r="2245" spans="1:2" s="148" customFormat="1" ht="15.75">
      <c r="A2245" s="154"/>
      <c r="B2245" s="157"/>
    </row>
    <row r="2246" spans="1:2" s="148" customFormat="1" ht="15.75">
      <c r="A2246" s="154"/>
      <c r="B2246" s="157"/>
    </row>
    <row r="2247" spans="1:2" s="148" customFormat="1" ht="15.75">
      <c r="A2247" s="154"/>
      <c r="B2247" s="157"/>
    </row>
    <row r="2248" spans="1:2" s="148" customFormat="1" ht="15.75">
      <c r="A2248" s="154"/>
      <c r="B2248" s="157"/>
    </row>
    <row r="2249" spans="1:2" s="148" customFormat="1" ht="15.75">
      <c r="A2249" s="154"/>
      <c r="B2249" s="157"/>
    </row>
    <row r="2250" spans="1:2" s="148" customFormat="1" ht="15.75">
      <c r="A2250" s="154"/>
      <c r="B2250" s="157"/>
    </row>
    <row r="2251" spans="1:2" s="148" customFormat="1" ht="15.75">
      <c r="A2251" s="154"/>
      <c r="B2251" s="157"/>
    </row>
    <row r="2252" spans="1:2" s="148" customFormat="1" ht="15.75">
      <c r="A2252" s="154"/>
      <c r="B2252" s="157"/>
    </row>
    <row r="2253" spans="1:2" s="148" customFormat="1" ht="15.75">
      <c r="A2253" s="154"/>
      <c r="B2253" s="157"/>
    </row>
    <row r="2254" spans="1:2" s="148" customFormat="1" ht="15.75">
      <c r="A2254" s="154"/>
      <c r="B2254" s="157"/>
    </row>
    <row r="2255" spans="1:2" s="148" customFormat="1" ht="15.75">
      <c r="A2255" s="154"/>
      <c r="B2255" s="157"/>
    </row>
    <row r="2256" spans="1:2" s="148" customFormat="1" ht="15.75">
      <c r="A2256" s="154"/>
      <c r="B2256" s="157"/>
    </row>
    <row r="2257" spans="1:2" s="148" customFormat="1" ht="15.75">
      <c r="A2257" s="154"/>
      <c r="B2257" s="157"/>
    </row>
    <row r="2258" spans="1:2" s="148" customFormat="1" ht="15.75">
      <c r="A2258" s="154"/>
      <c r="B2258" s="157"/>
    </row>
    <row r="2259" spans="1:2" s="148" customFormat="1" ht="15.75">
      <c r="A2259" s="154"/>
      <c r="B2259" s="157"/>
    </row>
    <row r="2260" spans="1:2" s="148" customFormat="1" ht="15.75">
      <c r="A2260" s="154"/>
      <c r="B2260" s="157"/>
    </row>
    <row r="2261" spans="1:2" s="148" customFormat="1" ht="15.75">
      <c r="A2261" s="154"/>
      <c r="B2261" s="157"/>
    </row>
    <row r="2262" spans="1:2" s="148" customFormat="1" ht="15.75">
      <c r="A2262" s="154"/>
      <c r="B2262" s="157"/>
    </row>
    <row r="2263" spans="1:2" s="148" customFormat="1" ht="15.75">
      <c r="A2263" s="154"/>
      <c r="B2263" s="157"/>
    </row>
    <row r="2264" spans="1:2" s="148" customFormat="1" ht="15.75">
      <c r="A2264" s="154"/>
      <c r="B2264" s="157"/>
    </row>
    <row r="2265" spans="1:2" s="148" customFormat="1" ht="15.75">
      <c r="A2265" s="154"/>
      <c r="B2265" s="157"/>
    </row>
    <row r="2266" spans="1:2" s="148" customFormat="1" ht="15.75">
      <c r="A2266" s="154"/>
      <c r="B2266" s="157"/>
    </row>
    <row r="2267" spans="1:2" s="148" customFormat="1" ht="15.75">
      <c r="A2267" s="154"/>
      <c r="B2267" s="157"/>
    </row>
    <row r="2268" spans="1:2" s="148" customFormat="1" ht="15.75">
      <c r="A2268" s="154"/>
      <c r="B2268" s="157"/>
    </row>
    <row r="2269" spans="1:2" s="148" customFormat="1" ht="15.75">
      <c r="A2269" s="154"/>
      <c r="B2269" s="157"/>
    </row>
    <row r="2270" spans="1:2" s="148" customFormat="1" ht="15.75">
      <c r="A2270" s="154"/>
      <c r="B2270" s="157"/>
    </row>
    <row r="2271" spans="1:2" s="148" customFormat="1" ht="15.75">
      <c r="A2271" s="154"/>
      <c r="B2271" s="157"/>
    </row>
    <row r="2272" spans="1:2" s="148" customFormat="1" ht="15.75">
      <c r="A2272" s="154"/>
      <c r="B2272" s="157"/>
    </row>
    <row r="2273" spans="1:2" s="148" customFormat="1" ht="15.75">
      <c r="A2273" s="154"/>
      <c r="B2273" s="157"/>
    </row>
    <row r="2274" spans="1:2" s="148" customFormat="1" ht="15.75">
      <c r="A2274" s="154"/>
      <c r="B2274" s="157"/>
    </row>
    <row r="2275" spans="1:2" s="148" customFormat="1" ht="15.75">
      <c r="A2275" s="154"/>
      <c r="B2275" s="157"/>
    </row>
    <row r="2276" spans="1:2" s="148" customFormat="1" ht="15.75">
      <c r="A2276" s="154"/>
      <c r="B2276" s="157"/>
    </row>
    <row r="2277" spans="1:2" s="148" customFormat="1" ht="15.75">
      <c r="A2277" s="154"/>
      <c r="B2277" s="157"/>
    </row>
    <row r="2278" spans="1:2" s="148" customFormat="1" ht="15.75">
      <c r="A2278" s="154"/>
      <c r="B2278" s="157"/>
    </row>
    <row r="2279" spans="1:2" s="148" customFormat="1" ht="15.75">
      <c r="A2279" s="154"/>
      <c r="B2279" s="157"/>
    </row>
    <row r="2280" spans="1:2" s="148" customFormat="1" ht="15.75">
      <c r="A2280" s="154"/>
      <c r="B2280" s="157"/>
    </row>
    <row r="2281" spans="1:2" s="148" customFormat="1" ht="15.75">
      <c r="A2281" s="154"/>
      <c r="B2281" s="157"/>
    </row>
    <row r="2282" spans="1:2" s="148" customFormat="1" ht="15.75">
      <c r="A2282" s="154"/>
      <c r="B2282" s="157"/>
    </row>
    <row r="2283" spans="1:2" s="148" customFormat="1" ht="15.75">
      <c r="A2283" s="154"/>
      <c r="B2283" s="157"/>
    </row>
    <row r="2284" spans="1:2" s="148" customFormat="1" ht="15.75">
      <c r="A2284" s="154"/>
      <c r="B2284" s="157"/>
    </row>
    <row r="2285" spans="1:2" s="148" customFormat="1" ht="15.75">
      <c r="A2285" s="154"/>
      <c r="B2285" s="157"/>
    </row>
    <row r="2286" spans="1:2" s="148" customFormat="1" ht="15.75">
      <c r="A2286" s="154"/>
      <c r="B2286" s="157"/>
    </row>
    <row r="2287" spans="1:2" s="148" customFormat="1" ht="15.75">
      <c r="A2287" s="154"/>
      <c r="B2287" s="157"/>
    </row>
    <row r="2288" spans="1:2" s="148" customFormat="1" ht="15.75">
      <c r="A2288" s="154"/>
      <c r="B2288" s="157"/>
    </row>
    <row r="2289" spans="1:2" s="148" customFormat="1" ht="15.75">
      <c r="A2289" s="154"/>
      <c r="B2289" s="157"/>
    </row>
    <row r="2290" spans="1:2" s="148" customFormat="1" ht="15.75">
      <c r="A2290" s="154"/>
      <c r="B2290" s="157"/>
    </row>
    <row r="2291" spans="1:2" s="148" customFormat="1" ht="15.75">
      <c r="A2291" s="154"/>
      <c r="B2291" s="157"/>
    </row>
    <row r="2292" spans="1:2" s="148" customFormat="1" ht="15.75">
      <c r="A2292" s="154"/>
      <c r="B2292" s="157"/>
    </row>
    <row r="2293" spans="1:2" s="148" customFormat="1" ht="15.75">
      <c r="A2293" s="154"/>
      <c r="B2293" s="157"/>
    </row>
    <row r="2294" spans="1:2" s="148" customFormat="1" ht="15.75">
      <c r="A2294" s="154"/>
      <c r="B2294" s="157"/>
    </row>
    <row r="2295" spans="1:2" s="148" customFormat="1" ht="15.75">
      <c r="A2295" s="154"/>
      <c r="B2295" s="157"/>
    </row>
    <row r="2296" spans="1:2" s="148" customFormat="1" ht="15.75">
      <c r="A2296" s="154"/>
      <c r="B2296" s="157"/>
    </row>
    <row r="2297" spans="1:2" s="148" customFormat="1" ht="15.75">
      <c r="A2297" s="154"/>
      <c r="B2297" s="157"/>
    </row>
    <row r="2298" spans="1:2" s="148" customFormat="1" ht="15.75">
      <c r="A2298" s="154"/>
      <c r="B2298" s="157"/>
    </row>
    <row r="2299" spans="1:2" s="148" customFormat="1" ht="15.75">
      <c r="A2299" s="154"/>
      <c r="B2299" s="157"/>
    </row>
    <row r="2300" spans="1:2" s="148" customFormat="1" ht="15.75">
      <c r="A2300" s="154"/>
      <c r="B2300" s="157"/>
    </row>
    <row r="2301" spans="1:2" s="148" customFormat="1" ht="15.75">
      <c r="A2301" s="154"/>
      <c r="B2301" s="157"/>
    </row>
    <row r="2302" spans="1:2" s="148" customFormat="1" ht="15.75">
      <c r="A2302" s="154"/>
      <c r="B2302" s="157"/>
    </row>
    <row r="2303" spans="1:2" s="148" customFormat="1" ht="15.75">
      <c r="A2303" s="154"/>
      <c r="B2303" s="157"/>
    </row>
    <row r="2304" spans="1:2" s="148" customFormat="1" ht="15.75">
      <c r="A2304" s="154"/>
      <c r="B2304" s="157"/>
    </row>
    <row r="2305" spans="1:2" s="148" customFormat="1" ht="15.75">
      <c r="A2305" s="154"/>
      <c r="B2305" s="157"/>
    </row>
    <row r="2306" spans="1:2" s="148" customFormat="1" ht="15.75">
      <c r="A2306" s="154"/>
      <c r="B2306" s="157"/>
    </row>
    <row r="2307" spans="1:2" s="148" customFormat="1" ht="15.75">
      <c r="A2307" s="154"/>
      <c r="B2307" s="157"/>
    </row>
    <row r="2308" spans="1:2" s="148" customFormat="1" ht="15.75">
      <c r="A2308" s="154"/>
      <c r="B2308" s="157"/>
    </row>
    <row r="2309" spans="1:2" s="148" customFormat="1" ht="15.75">
      <c r="A2309" s="154"/>
      <c r="B2309" s="157"/>
    </row>
    <row r="2310" spans="1:2" s="148" customFormat="1" ht="15.75">
      <c r="A2310" s="154"/>
      <c r="B2310" s="157"/>
    </row>
    <row r="2311" spans="1:2" s="148" customFormat="1" ht="15.75">
      <c r="A2311" s="154"/>
      <c r="B2311" s="157"/>
    </row>
    <row r="2312" spans="1:2" s="148" customFormat="1" ht="15.75">
      <c r="A2312" s="154"/>
      <c r="B2312" s="157"/>
    </row>
    <row r="2313" spans="1:2" s="148" customFormat="1" ht="15.75">
      <c r="A2313" s="154"/>
      <c r="B2313" s="157"/>
    </row>
    <row r="2314" spans="1:2" s="148" customFormat="1" ht="15.75">
      <c r="A2314" s="154"/>
      <c r="B2314" s="157"/>
    </row>
    <row r="2315" spans="1:2" s="148" customFormat="1" ht="15.75">
      <c r="A2315" s="154"/>
      <c r="B2315" s="157"/>
    </row>
    <row r="2316" spans="1:2" s="148" customFormat="1" ht="15.75">
      <c r="A2316" s="154"/>
      <c r="B2316" s="157"/>
    </row>
    <row r="2317" spans="1:2" s="148" customFormat="1" ht="15.75">
      <c r="A2317" s="154"/>
      <c r="B2317" s="157"/>
    </row>
    <row r="2318" spans="1:2" s="148" customFormat="1" ht="15.75">
      <c r="A2318" s="154"/>
      <c r="B2318" s="157"/>
    </row>
    <row r="2319" spans="1:2" s="148" customFormat="1" ht="15.75">
      <c r="A2319" s="154"/>
      <c r="B2319" s="157"/>
    </row>
    <row r="2320" spans="1:2" s="148" customFormat="1" ht="15.75">
      <c r="A2320" s="154"/>
      <c r="B2320" s="157"/>
    </row>
    <row r="2321" spans="1:2" s="148" customFormat="1" ht="15.75">
      <c r="A2321" s="154"/>
      <c r="B2321" s="157"/>
    </row>
    <row r="2322" spans="1:2" s="148" customFormat="1" ht="15.75">
      <c r="A2322" s="154"/>
      <c r="B2322" s="157"/>
    </row>
    <row r="2323" spans="1:2" s="148" customFormat="1" ht="15.75">
      <c r="A2323" s="154"/>
      <c r="B2323" s="157"/>
    </row>
    <row r="2324" spans="1:2" s="148" customFormat="1" ht="15.75">
      <c r="A2324" s="154"/>
      <c r="B2324" s="157"/>
    </row>
    <row r="2325" spans="1:2" s="148" customFormat="1" ht="15.75">
      <c r="A2325" s="154"/>
      <c r="B2325" s="157"/>
    </row>
    <row r="2326" spans="1:2" s="148" customFormat="1" ht="15.75">
      <c r="A2326" s="154"/>
      <c r="B2326" s="157"/>
    </row>
    <row r="2327" spans="1:2" s="148" customFormat="1" ht="15.75">
      <c r="A2327" s="154"/>
      <c r="B2327" s="157"/>
    </row>
    <row r="2328" spans="1:2" s="148" customFormat="1" ht="15.75">
      <c r="A2328" s="154"/>
      <c r="B2328" s="157"/>
    </row>
    <row r="2329" spans="1:2" s="148" customFormat="1" ht="15.75">
      <c r="A2329" s="154"/>
      <c r="B2329" s="157"/>
    </row>
    <row r="2330" spans="1:2" s="148" customFormat="1" ht="15.75">
      <c r="A2330" s="154"/>
      <c r="B2330" s="157"/>
    </row>
    <row r="2331" spans="1:2" s="148" customFormat="1" ht="15.75">
      <c r="A2331" s="154"/>
      <c r="B2331" s="157"/>
    </row>
    <row r="2332" spans="1:2" s="148" customFormat="1" ht="15.75">
      <c r="A2332" s="154"/>
      <c r="B2332" s="157"/>
    </row>
    <row r="2333" spans="1:2" s="148" customFormat="1" ht="15.75">
      <c r="A2333" s="154"/>
      <c r="B2333" s="157"/>
    </row>
    <row r="2334" spans="1:2" s="148" customFormat="1" ht="15.75">
      <c r="A2334" s="154"/>
      <c r="B2334" s="157"/>
    </row>
    <row r="2335" spans="1:2" s="148" customFormat="1" ht="15.75">
      <c r="A2335" s="154"/>
      <c r="B2335" s="157"/>
    </row>
    <row r="2336" spans="1:2" s="148" customFormat="1" ht="15.75">
      <c r="A2336" s="154"/>
      <c r="B2336" s="157"/>
    </row>
    <row r="2337" spans="1:2" s="148" customFormat="1" ht="15.75">
      <c r="A2337" s="154"/>
      <c r="B2337" s="157"/>
    </row>
    <row r="2338" spans="1:2" s="148" customFormat="1" ht="15.75">
      <c r="A2338" s="154"/>
      <c r="B2338" s="157"/>
    </row>
    <row r="2339" spans="1:2" s="148" customFormat="1" ht="15.75">
      <c r="A2339" s="154"/>
      <c r="B2339" s="157"/>
    </row>
    <row r="2340" spans="1:2" s="148" customFormat="1" ht="15.75">
      <c r="A2340" s="154"/>
      <c r="B2340" s="157"/>
    </row>
    <row r="2341" spans="1:2" s="148" customFormat="1" ht="15.75">
      <c r="A2341" s="154"/>
      <c r="B2341" s="157"/>
    </row>
    <row r="2342" spans="1:2" s="148" customFormat="1" ht="15.75">
      <c r="A2342" s="154"/>
      <c r="B2342" s="157"/>
    </row>
    <row r="2343" spans="1:2" s="148" customFormat="1" ht="15.75">
      <c r="A2343" s="154"/>
      <c r="B2343" s="157"/>
    </row>
    <row r="2344" spans="1:2" s="148" customFormat="1" ht="15.75">
      <c r="A2344" s="154"/>
      <c r="B2344" s="157"/>
    </row>
    <row r="2345" spans="1:2" s="148" customFormat="1" ht="15.75">
      <c r="A2345" s="154"/>
      <c r="B2345" s="157"/>
    </row>
    <row r="2346" spans="1:2" s="148" customFormat="1" ht="15.75">
      <c r="A2346" s="154"/>
      <c r="B2346" s="157"/>
    </row>
    <row r="2347" spans="1:2" s="148" customFormat="1" ht="15.75">
      <c r="A2347" s="154"/>
      <c r="B2347" s="157"/>
    </row>
    <row r="2348" spans="1:2" s="148" customFormat="1" ht="15.75">
      <c r="A2348" s="154"/>
      <c r="B2348" s="157"/>
    </row>
    <row r="2349" spans="1:2" s="148" customFormat="1" ht="15.75">
      <c r="A2349" s="154"/>
      <c r="B2349" s="157"/>
    </row>
    <row r="2350" spans="1:2" s="148" customFormat="1" ht="15.75">
      <c r="A2350" s="154"/>
      <c r="B2350" s="157"/>
    </row>
    <row r="2351" spans="1:2" s="148" customFormat="1" ht="15.75">
      <c r="A2351" s="154"/>
      <c r="B2351" s="157"/>
    </row>
    <row r="2352" spans="1:2" s="148" customFormat="1" ht="15.75">
      <c r="A2352" s="154"/>
      <c r="B2352" s="157"/>
    </row>
    <row r="2353" spans="1:2" s="148" customFormat="1" ht="15.75">
      <c r="A2353" s="154"/>
      <c r="B2353" s="157"/>
    </row>
    <row r="2354" spans="1:2" s="148" customFormat="1" ht="15.75">
      <c r="A2354" s="154"/>
      <c r="B2354" s="157"/>
    </row>
    <row r="2355" spans="1:2" s="148" customFormat="1" ht="15.75">
      <c r="A2355" s="154"/>
      <c r="B2355" s="157"/>
    </row>
    <row r="2356" spans="1:2" s="148" customFormat="1" ht="15.75">
      <c r="A2356" s="154"/>
      <c r="B2356" s="157"/>
    </row>
    <row r="2357" spans="1:2" s="148" customFormat="1" ht="15.75">
      <c r="A2357" s="154"/>
      <c r="B2357" s="157"/>
    </row>
    <row r="2358" spans="1:2" s="148" customFormat="1" ht="15.75">
      <c r="A2358" s="154"/>
      <c r="B2358" s="157"/>
    </row>
    <row r="2359" spans="1:2" s="148" customFormat="1" ht="15.75">
      <c r="A2359" s="154"/>
      <c r="B2359" s="157"/>
    </row>
    <row r="2360" spans="1:2" s="148" customFormat="1" ht="15.75">
      <c r="A2360" s="154"/>
      <c r="B2360" s="157"/>
    </row>
    <row r="2361" spans="1:2" s="148" customFormat="1" ht="15.75">
      <c r="A2361" s="154"/>
      <c r="B2361" s="157"/>
    </row>
    <row r="2362" spans="1:2" s="148" customFormat="1" ht="15.75">
      <c r="A2362" s="154"/>
      <c r="B2362" s="157"/>
    </row>
    <row r="2363" spans="1:2" s="148" customFormat="1" ht="15.75">
      <c r="A2363" s="154"/>
      <c r="B2363" s="157"/>
    </row>
    <row r="2364" spans="1:2" s="148" customFormat="1" ht="15.75">
      <c r="A2364" s="154"/>
      <c r="B2364" s="157"/>
    </row>
    <row r="2365" spans="1:2" s="148" customFormat="1" ht="15.75">
      <c r="A2365" s="154"/>
      <c r="B2365" s="157"/>
    </row>
    <row r="2366" spans="1:2" s="148" customFormat="1" ht="15.75">
      <c r="A2366" s="154"/>
      <c r="B2366" s="157"/>
    </row>
    <row r="2367" spans="1:2" s="148" customFormat="1" ht="15.75">
      <c r="A2367" s="154"/>
      <c r="B2367" s="157"/>
    </row>
    <row r="2368" spans="1:2" s="148" customFormat="1" ht="15.75">
      <c r="A2368" s="154"/>
      <c r="B2368" s="157"/>
    </row>
    <row r="2369" spans="1:2" s="148" customFormat="1" ht="15.75">
      <c r="A2369" s="154"/>
      <c r="B2369" s="157"/>
    </row>
    <row r="2370" spans="1:2" s="148" customFormat="1" ht="15.75">
      <c r="A2370" s="154"/>
      <c r="B2370" s="157"/>
    </row>
    <row r="2371" spans="1:2" s="148" customFormat="1" ht="15.75">
      <c r="A2371" s="154"/>
      <c r="B2371" s="157"/>
    </row>
    <row r="2372" spans="1:2" s="148" customFormat="1" ht="15.75">
      <c r="A2372" s="154"/>
      <c r="B2372" s="157"/>
    </row>
    <row r="2373" spans="1:2" s="148" customFormat="1" ht="15.75">
      <c r="A2373" s="154"/>
      <c r="B2373" s="157"/>
    </row>
    <row r="2374" spans="1:2" s="148" customFormat="1" ht="15.75">
      <c r="A2374" s="154"/>
      <c r="B2374" s="157"/>
    </row>
    <row r="2375" spans="1:2" s="148" customFormat="1" ht="15.75">
      <c r="A2375" s="154"/>
      <c r="B2375" s="157"/>
    </row>
    <row r="2376" spans="1:2" s="148" customFormat="1" ht="15.75">
      <c r="A2376" s="154"/>
      <c r="B2376" s="157"/>
    </row>
    <row r="2377" spans="1:2" s="148" customFormat="1" ht="15.75">
      <c r="A2377" s="154"/>
      <c r="B2377" s="157"/>
    </row>
    <row r="2378" spans="1:2" s="148" customFormat="1" ht="15.75">
      <c r="A2378" s="154"/>
      <c r="B2378" s="157"/>
    </row>
    <row r="2379" spans="1:2" s="148" customFormat="1" ht="15.75">
      <c r="A2379" s="154"/>
      <c r="B2379" s="157"/>
    </row>
    <row r="2380" spans="1:2" s="148" customFormat="1" ht="15.75">
      <c r="A2380" s="154"/>
      <c r="B2380" s="157"/>
    </row>
    <row r="2381" spans="1:2" s="148" customFormat="1" ht="15.75">
      <c r="A2381" s="154"/>
      <c r="B2381" s="157"/>
    </row>
    <row r="2382" spans="1:2" s="148" customFormat="1" ht="15.75">
      <c r="A2382" s="154"/>
      <c r="B2382" s="157"/>
    </row>
    <row r="2383" spans="1:2" s="148" customFormat="1" ht="15.75">
      <c r="A2383" s="154"/>
      <c r="B2383" s="157"/>
    </row>
    <row r="2384" spans="1:2" s="148" customFormat="1" ht="15.75">
      <c r="A2384" s="154"/>
      <c r="B2384" s="157"/>
    </row>
    <row r="2385" spans="1:2" s="148" customFormat="1" ht="15.75">
      <c r="A2385" s="154"/>
      <c r="B2385" s="157"/>
    </row>
    <row r="2386" spans="1:2" s="148" customFormat="1" ht="15.75">
      <c r="A2386" s="154"/>
      <c r="B2386" s="157"/>
    </row>
    <row r="2387" spans="1:2" s="148" customFormat="1" ht="15.75">
      <c r="A2387" s="154"/>
      <c r="B2387" s="157"/>
    </row>
    <row r="2388" spans="1:2" s="148" customFormat="1" ht="15.75">
      <c r="A2388" s="154"/>
      <c r="B2388" s="157"/>
    </row>
    <row r="2389" spans="1:2" s="148" customFormat="1" ht="15.75">
      <c r="A2389" s="154"/>
      <c r="B2389" s="157"/>
    </row>
    <row r="2390" spans="1:2" s="148" customFormat="1" ht="15.75">
      <c r="A2390" s="154"/>
      <c r="B2390" s="157"/>
    </row>
    <row r="2391" spans="1:2" s="148" customFormat="1" ht="15.75">
      <c r="A2391" s="154"/>
      <c r="B2391" s="157"/>
    </row>
    <row r="2392" spans="1:2" s="148" customFormat="1" ht="15.75">
      <c r="A2392" s="154"/>
      <c r="B2392" s="157"/>
    </row>
    <row r="2393" spans="1:2" s="148" customFormat="1" ht="15.75">
      <c r="A2393" s="154"/>
      <c r="B2393" s="157"/>
    </row>
    <row r="2394" spans="1:2" s="148" customFormat="1" ht="15.75">
      <c r="A2394" s="154"/>
      <c r="B2394" s="157"/>
    </row>
    <row r="2395" spans="1:2" s="148" customFormat="1" ht="15.75">
      <c r="A2395" s="154"/>
      <c r="B2395" s="157"/>
    </row>
    <row r="2396" spans="1:2" s="148" customFormat="1" ht="15.75">
      <c r="A2396" s="154"/>
      <c r="B2396" s="157"/>
    </row>
    <row r="2397" spans="1:2" s="148" customFormat="1" ht="15.75">
      <c r="A2397" s="154"/>
      <c r="B2397" s="157"/>
    </row>
    <row r="2398" spans="1:2" s="148" customFormat="1" ht="15.75">
      <c r="A2398" s="154"/>
      <c r="B2398" s="157"/>
    </row>
    <row r="2399" spans="1:2" s="148" customFormat="1" ht="15.75">
      <c r="A2399" s="154"/>
      <c r="B2399" s="157"/>
    </row>
    <row r="2400" spans="1:2" s="148" customFormat="1" ht="15.75">
      <c r="A2400" s="154"/>
      <c r="B2400" s="157"/>
    </row>
    <row r="2401" spans="1:2" s="148" customFormat="1" ht="15.75">
      <c r="A2401" s="154"/>
      <c r="B2401" s="157"/>
    </row>
    <row r="2402" spans="1:2" s="148" customFormat="1" ht="15.75">
      <c r="A2402" s="154"/>
      <c r="B2402" s="157"/>
    </row>
    <row r="2403" spans="1:2" s="148" customFormat="1" ht="15.75">
      <c r="A2403" s="154"/>
      <c r="B2403" s="157"/>
    </row>
    <row r="2404" spans="1:2" s="148" customFormat="1" ht="15.75">
      <c r="A2404" s="154"/>
      <c r="B2404" s="157"/>
    </row>
    <row r="2405" spans="1:2" s="148" customFormat="1" ht="15.75">
      <c r="A2405" s="154"/>
      <c r="B2405" s="157"/>
    </row>
    <row r="2406" spans="1:2" s="148" customFormat="1" ht="15.75">
      <c r="A2406" s="154"/>
      <c r="B2406" s="157"/>
    </row>
    <row r="2407" spans="1:2" s="148" customFormat="1" ht="15.75">
      <c r="A2407" s="154"/>
      <c r="B2407" s="157"/>
    </row>
    <row r="2408" spans="1:2" s="148" customFormat="1" ht="15.75">
      <c r="A2408" s="154"/>
      <c r="B2408" s="157"/>
    </row>
    <row r="2409" spans="1:2" s="148" customFormat="1" ht="15.75">
      <c r="A2409" s="154"/>
      <c r="B2409" s="157"/>
    </row>
    <row r="2410" spans="1:2" s="148" customFormat="1" ht="15.75">
      <c r="A2410" s="154"/>
      <c r="B2410" s="157"/>
    </row>
    <row r="2411" spans="1:2" s="148" customFormat="1" ht="15.75">
      <c r="A2411" s="154"/>
      <c r="B2411" s="157"/>
    </row>
    <row r="2412" spans="1:2" s="148" customFormat="1" ht="15.75">
      <c r="A2412" s="154"/>
      <c r="B2412" s="157"/>
    </row>
    <row r="2413" spans="1:2" s="148" customFormat="1" ht="15.75">
      <c r="A2413" s="154"/>
      <c r="B2413" s="157"/>
    </row>
    <row r="2414" spans="1:2" s="148" customFormat="1" ht="15.75">
      <c r="A2414" s="154"/>
      <c r="B2414" s="157"/>
    </row>
    <row r="2415" spans="1:7" ht="18.75">
      <c r="A2415" s="154"/>
      <c r="B2415" s="157"/>
      <c r="C2415" s="148"/>
      <c r="D2415" s="148"/>
      <c r="E2415" s="148"/>
      <c r="F2415" s="148"/>
      <c r="G2415" s="148"/>
    </row>
    <row r="2416" spans="1:7" ht="18.75">
      <c r="A2416" s="154"/>
      <c r="B2416" s="157"/>
      <c r="C2416" s="148"/>
      <c r="D2416" s="148"/>
      <c r="E2416" s="148"/>
      <c r="F2416" s="148"/>
      <c r="G2416" s="148"/>
    </row>
    <row r="2417" spans="1:7" ht="18.75">
      <c r="A2417" s="154"/>
      <c r="B2417" s="157"/>
      <c r="C2417" s="148"/>
      <c r="D2417" s="148"/>
      <c r="E2417" s="148"/>
      <c r="F2417" s="148"/>
      <c r="G2417" s="148"/>
    </row>
  </sheetData>
  <sheetProtection/>
  <printOptions horizontalCentered="1"/>
  <pageMargins left="0.7874015748031497" right="0.7874015748031497" top="0.9448818897637796" bottom="0.35433070866141736" header="0.3937007874015748" footer="0.15748031496062992"/>
  <pageSetup fitToHeight="1" fitToWidth="1" horizontalDpi="300" verticalDpi="300" orientation="landscape" paperSize="9" r:id="rId1"/>
  <headerFooter alignWithMargins="0">
    <oddHeader>&amp;LMAGYARPOLÁNY KÖZSÉG
ÖNKORMÁNYZATA
&amp;C
2020.
BERUHÁZÁSI  ÉS FELÚJÍTÁSI
KIADÁSOK - BEVÉTEL 
&amp;R6. melléklet Magyarpolány Község Önkormányat
Képviselő-testületének
2/2020. (II. 14.) önkormányzati rendeletéhez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0"/>
  <sheetViews>
    <sheetView view="pageLayout" zoomScale="130" zoomScalePageLayoutView="130" workbookViewId="0" topLeftCell="D1">
      <selection activeCell="Q46" sqref="Q46"/>
    </sheetView>
  </sheetViews>
  <sheetFormatPr defaultColWidth="9.00390625" defaultRowHeight="12.75"/>
  <cols>
    <col min="1" max="1" width="9.25390625" style="140" bestFit="1" customWidth="1"/>
    <col min="2" max="2" width="35.00390625" style="174" customWidth="1"/>
    <col min="3" max="3" width="9.125" style="140" customWidth="1"/>
    <col min="4" max="4" width="15.25390625" style="140" bestFit="1" customWidth="1"/>
    <col min="5" max="5" width="16.125" style="140" bestFit="1" customWidth="1"/>
    <col min="6" max="6" width="15.125" style="140" bestFit="1" customWidth="1"/>
    <col min="7" max="16" width="13.75390625" style="140" bestFit="1" customWidth="1"/>
    <col min="17" max="17" width="11.75390625" style="140" bestFit="1" customWidth="1"/>
    <col min="18" max="16384" width="9.125" style="140" customWidth="1"/>
  </cols>
  <sheetData>
    <row r="2" ht="15">
      <c r="P2" s="133"/>
    </row>
    <row r="3" spans="1:16" ht="15">
      <c r="A3" s="138"/>
      <c r="B3" s="175" t="s">
        <v>2</v>
      </c>
      <c r="C3" s="138" t="s">
        <v>114</v>
      </c>
      <c r="D3" s="138" t="s">
        <v>4</v>
      </c>
      <c r="E3" s="138" t="s">
        <v>5</v>
      </c>
      <c r="F3" s="138" t="s">
        <v>6</v>
      </c>
      <c r="G3" s="138" t="s">
        <v>280</v>
      </c>
      <c r="H3" s="138" t="s">
        <v>629</v>
      </c>
      <c r="I3" s="138" t="s">
        <v>630</v>
      </c>
      <c r="J3" s="138" t="s">
        <v>631</v>
      </c>
      <c r="K3" s="138" t="s">
        <v>632</v>
      </c>
      <c r="L3" s="138" t="s">
        <v>10</v>
      </c>
      <c r="M3" s="138" t="s">
        <v>633</v>
      </c>
      <c r="N3" s="138" t="s">
        <v>634</v>
      </c>
      <c r="O3" s="138" t="s">
        <v>635</v>
      </c>
      <c r="P3" s="138" t="s">
        <v>636</v>
      </c>
    </row>
    <row r="4" spans="1:16" s="176" customFormat="1" ht="15">
      <c r="A4" s="137"/>
      <c r="B4" s="802" t="s">
        <v>732</v>
      </c>
      <c r="C4" s="804" t="s">
        <v>733</v>
      </c>
      <c r="D4" s="805"/>
      <c r="E4" s="804" t="s">
        <v>1260</v>
      </c>
      <c r="F4" s="806"/>
      <c r="G4" s="806"/>
      <c r="H4" s="806"/>
      <c r="I4" s="806"/>
      <c r="J4" s="806"/>
      <c r="K4" s="806"/>
      <c r="L4" s="806"/>
      <c r="M4" s="806"/>
      <c r="N4" s="806"/>
      <c r="O4" s="806"/>
      <c r="P4" s="805"/>
    </row>
    <row r="5" spans="1:16" s="176" customFormat="1" ht="15">
      <c r="A5" s="137"/>
      <c r="B5" s="803"/>
      <c r="C5" s="137"/>
      <c r="D5" s="137"/>
      <c r="E5" s="137" t="s">
        <v>734</v>
      </c>
      <c r="F5" s="137" t="s">
        <v>735</v>
      </c>
      <c r="G5" s="137" t="s">
        <v>736</v>
      </c>
      <c r="H5" s="137" t="s">
        <v>737</v>
      </c>
      <c r="I5" s="137" t="s">
        <v>738</v>
      </c>
      <c r="J5" s="137" t="s">
        <v>739</v>
      </c>
      <c r="K5" s="137" t="s">
        <v>740</v>
      </c>
      <c r="L5" s="137" t="s">
        <v>741</v>
      </c>
      <c r="M5" s="137" t="s">
        <v>742</v>
      </c>
      <c r="N5" s="137" t="s">
        <v>743</v>
      </c>
      <c r="O5" s="137" t="s">
        <v>744</v>
      </c>
      <c r="P5" s="137" t="s">
        <v>745</v>
      </c>
    </row>
    <row r="6" spans="1:17" s="299" customFormat="1" ht="15">
      <c r="A6" s="297" t="s">
        <v>1226</v>
      </c>
      <c r="B6" s="807" t="s">
        <v>746</v>
      </c>
      <c r="C6" s="298" t="s">
        <v>747</v>
      </c>
      <c r="D6" s="299">
        <v>32481695</v>
      </c>
      <c r="E6" s="298">
        <v>2498500</v>
      </c>
      <c r="F6" s="298">
        <v>2498500</v>
      </c>
      <c r="G6" s="298">
        <v>2498500</v>
      </c>
      <c r="H6" s="298">
        <v>2498500</v>
      </c>
      <c r="I6" s="298">
        <v>2498500</v>
      </c>
      <c r="J6" s="298">
        <v>2498500</v>
      </c>
      <c r="K6" s="298">
        <v>2498500</v>
      </c>
      <c r="L6" s="298">
        <v>2498500</v>
      </c>
      <c r="M6" s="298">
        <v>2498500</v>
      </c>
      <c r="N6" s="298">
        <v>2498500</v>
      </c>
      <c r="O6" s="298">
        <v>2498500</v>
      </c>
      <c r="P6" s="298">
        <v>4998195</v>
      </c>
      <c r="Q6" s="299">
        <f>SUM(E6:P6)</f>
        <v>32481695</v>
      </c>
    </row>
    <row r="7" spans="1:16" s="299" customFormat="1" ht="15">
      <c r="A7" s="297" t="s">
        <v>1227</v>
      </c>
      <c r="B7" s="808"/>
      <c r="C7" s="298" t="s">
        <v>748</v>
      </c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</row>
    <row r="8" spans="1:17" s="299" customFormat="1" ht="15" customHeight="1">
      <c r="A8" s="297" t="s">
        <v>1228</v>
      </c>
      <c r="B8" s="809" t="s">
        <v>289</v>
      </c>
      <c r="C8" s="298" t="s">
        <v>747</v>
      </c>
      <c r="D8" s="299">
        <v>5343970</v>
      </c>
      <c r="E8" s="298">
        <v>381800</v>
      </c>
      <c r="F8" s="298">
        <v>381800</v>
      </c>
      <c r="G8" s="298">
        <v>381800</v>
      </c>
      <c r="H8" s="298">
        <v>381800</v>
      </c>
      <c r="I8" s="298">
        <v>381800</v>
      </c>
      <c r="J8" s="298">
        <v>381800</v>
      </c>
      <c r="K8" s="298">
        <v>381800</v>
      </c>
      <c r="L8" s="298">
        <v>381800</v>
      </c>
      <c r="M8" s="298">
        <v>381800</v>
      </c>
      <c r="N8" s="298">
        <v>381800</v>
      </c>
      <c r="O8" s="298">
        <v>381800</v>
      </c>
      <c r="P8" s="298">
        <v>1144170</v>
      </c>
      <c r="Q8" s="299">
        <f aca="true" t="shared" si="0" ref="Q8:Q24">SUM(E8:P8)</f>
        <v>5343970</v>
      </c>
    </row>
    <row r="9" spans="1:17" s="299" customFormat="1" ht="15">
      <c r="A9" s="297" t="s">
        <v>1229</v>
      </c>
      <c r="B9" s="810"/>
      <c r="C9" s="298" t="s">
        <v>748</v>
      </c>
      <c r="D9" s="299">
        <f>SUM(E9:P9)</f>
        <v>0</v>
      </c>
      <c r="E9" s="298"/>
      <c r="F9" s="298"/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299">
        <f t="shared" si="0"/>
        <v>0</v>
      </c>
    </row>
    <row r="10" spans="1:17" s="299" customFormat="1" ht="15">
      <c r="A10" s="297" t="s">
        <v>1230</v>
      </c>
      <c r="B10" s="807" t="s">
        <v>749</v>
      </c>
      <c r="C10" s="298" t="s">
        <v>747</v>
      </c>
      <c r="D10" s="299">
        <v>120278789</v>
      </c>
      <c r="E10" s="298">
        <v>10023000</v>
      </c>
      <c r="F10" s="298">
        <v>10023000</v>
      </c>
      <c r="G10" s="298">
        <v>10023000</v>
      </c>
      <c r="H10" s="298">
        <v>10023000</v>
      </c>
      <c r="I10" s="298">
        <v>10023000</v>
      </c>
      <c r="J10" s="298">
        <v>10023000</v>
      </c>
      <c r="K10" s="298">
        <v>10023000</v>
      </c>
      <c r="L10" s="298">
        <v>10023000</v>
      </c>
      <c r="M10" s="298">
        <v>10023000</v>
      </c>
      <c r="N10" s="298">
        <v>10023000</v>
      </c>
      <c r="O10" s="298">
        <v>10023000</v>
      </c>
      <c r="P10" s="298">
        <v>10025789</v>
      </c>
      <c r="Q10" s="299">
        <f t="shared" si="0"/>
        <v>120278789</v>
      </c>
    </row>
    <row r="11" spans="1:17" s="299" customFormat="1" ht="15">
      <c r="A11" s="297" t="s">
        <v>1231</v>
      </c>
      <c r="B11" s="808"/>
      <c r="C11" s="298" t="s">
        <v>748</v>
      </c>
      <c r="D11" s="299">
        <f>SUM(E11:P11)</f>
        <v>0</v>
      </c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9">
        <f t="shared" si="0"/>
        <v>0</v>
      </c>
    </row>
    <row r="12" spans="1:17" s="299" customFormat="1" ht="15">
      <c r="A12" s="297" t="s">
        <v>1232</v>
      </c>
      <c r="B12" s="807" t="s">
        <v>750</v>
      </c>
      <c r="C12" s="298" t="s">
        <v>747</v>
      </c>
      <c r="D12" s="299">
        <v>3466350</v>
      </c>
      <c r="E12" s="298">
        <v>288800</v>
      </c>
      <c r="F12" s="298">
        <v>288800</v>
      </c>
      <c r="G12" s="298">
        <v>288800</v>
      </c>
      <c r="H12" s="298">
        <v>288800</v>
      </c>
      <c r="I12" s="298">
        <v>288800</v>
      </c>
      <c r="J12" s="298">
        <v>288800</v>
      </c>
      <c r="K12" s="298">
        <v>288800</v>
      </c>
      <c r="L12" s="298">
        <v>288800</v>
      </c>
      <c r="M12" s="298">
        <v>288800</v>
      </c>
      <c r="N12" s="298">
        <v>288800</v>
      </c>
      <c r="O12" s="298">
        <v>288800</v>
      </c>
      <c r="P12" s="298">
        <v>289550</v>
      </c>
      <c r="Q12" s="299">
        <f t="shared" si="0"/>
        <v>3466350</v>
      </c>
    </row>
    <row r="13" spans="1:17" s="299" customFormat="1" ht="15">
      <c r="A13" s="297" t="s">
        <v>1233</v>
      </c>
      <c r="B13" s="811"/>
      <c r="C13" s="298" t="s">
        <v>748</v>
      </c>
      <c r="D13" s="299">
        <f>SUM(E13:P13)</f>
        <v>0</v>
      </c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9">
        <f t="shared" si="0"/>
        <v>0</v>
      </c>
    </row>
    <row r="14" spans="1:17" s="299" customFormat="1" ht="15">
      <c r="A14" s="297" t="s">
        <v>1234</v>
      </c>
      <c r="B14" s="807" t="s">
        <v>751</v>
      </c>
      <c r="C14" s="298" t="s">
        <v>747</v>
      </c>
      <c r="D14" s="299">
        <v>62161093</v>
      </c>
      <c r="E14" s="298">
        <v>5100000</v>
      </c>
      <c r="F14" s="298">
        <v>5100000</v>
      </c>
      <c r="G14" s="298">
        <v>5100000</v>
      </c>
      <c r="H14" s="298">
        <v>5100000</v>
      </c>
      <c r="I14" s="298">
        <v>5100000</v>
      </c>
      <c r="J14" s="298">
        <v>5100000</v>
      </c>
      <c r="K14" s="298">
        <v>5100000</v>
      </c>
      <c r="L14" s="298">
        <v>5100000</v>
      </c>
      <c r="M14" s="298">
        <v>5100000</v>
      </c>
      <c r="N14" s="298">
        <v>5100000</v>
      </c>
      <c r="O14" s="298">
        <v>5100000</v>
      </c>
      <c r="P14" s="298">
        <v>6061093</v>
      </c>
      <c r="Q14" s="299">
        <f t="shared" si="0"/>
        <v>62161093</v>
      </c>
    </row>
    <row r="15" spans="1:17" s="299" customFormat="1" ht="15">
      <c r="A15" s="297" t="s">
        <v>1300</v>
      </c>
      <c r="B15" s="811"/>
      <c r="C15" s="298" t="s">
        <v>748</v>
      </c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9">
        <f t="shared" si="0"/>
        <v>0</v>
      </c>
    </row>
    <row r="16" spans="1:17" s="299" customFormat="1" ht="15">
      <c r="A16" s="297" t="s">
        <v>1301</v>
      </c>
      <c r="B16" s="807" t="s">
        <v>604</v>
      </c>
      <c r="C16" s="298" t="s">
        <v>747</v>
      </c>
      <c r="D16" s="299">
        <v>231863161</v>
      </c>
      <c r="E16" s="298">
        <v>19320000</v>
      </c>
      <c r="F16" s="298">
        <v>19320000</v>
      </c>
      <c r="G16" s="298">
        <v>19320000</v>
      </c>
      <c r="H16" s="298">
        <v>19320000</v>
      </c>
      <c r="I16" s="298">
        <v>19320000</v>
      </c>
      <c r="J16" s="298">
        <v>19320000</v>
      </c>
      <c r="K16" s="298">
        <v>19320000</v>
      </c>
      <c r="L16" s="298">
        <v>19320000</v>
      </c>
      <c r="M16" s="298">
        <v>19320000</v>
      </c>
      <c r="N16" s="298">
        <v>19320000</v>
      </c>
      <c r="O16" s="298">
        <v>19320000</v>
      </c>
      <c r="P16" s="298">
        <v>19343161</v>
      </c>
      <c r="Q16" s="299">
        <f t="shared" si="0"/>
        <v>231863161</v>
      </c>
    </row>
    <row r="17" spans="1:17" s="299" customFormat="1" ht="15">
      <c r="A17" s="297" t="s">
        <v>1302</v>
      </c>
      <c r="B17" s="808"/>
      <c r="C17" s="298" t="s">
        <v>748</v>
      </c>
      <c r="D17" s="299">
        <f>SUM(E17:P17)</f>
        <v>0</v>
      </c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9">
        <f t="shared" si="0"/>
        <v>0</v>
      </c>
    </row>
    <row r="18" spans="1:17" s="299" customFormat="1" ht="15">
      <c r="A18" s="297" t="s">
        <v>1303</v>
      </c>
      <c r="B18" s="807" t="s">
        <v>294</v>
      </c>
      <c r="C18" s="298" t="s">
        <v>747</v>
      </c>
      <c r="D18" s="299">
        <v>1300000</v>
      </c>
      <c r="E18" s="298"/>
      <c r="F18" s="298">
        <v>1300000</v>
      </c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9">
        <f t="shared" si="0"/>
        <v>1300000</v>
      </c>
    </row>
    <row r="19" spans="1:17" s="299" customFormat="1" ht="15">
      <c r="A19" s="297" t="s">
        <v>1304</v>
      </c>
      <c r="B19" s="808"/>
      <c r="C19" s="298" t="s">
        <v>748</v>
      </c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9">
        <f t="shared" si="0"/>
        <v>0</v>
      </c>
    </row>
    <row r="20" spans="1:16" s="299" customFormat="1" ht="15">
      <c r="A20" s="297" t="s">
        <v>1305</v>
      </c>
      <c r="B20" s="807" t="s">
        <v>752</v>
      </c>
      <c r="C20" s="298" t="s">
        <v>747</v>
      </c>
      <c r="D20" s="299">
        <v>58723833</v>
      </c>
      <c r="E20" s="298">
        <v>4650000</v>
      </c>
      <c r="F20" s="298">
        <v>4650000</v>
      </c>
      <c r="G20" s="298">
        <v>4650000</v>
      </c>
      <c r="H20" s="298">
        <v>4650000</v>
      </c>
      <c r="I20" s="298">
        <v>4650000</v>
      </c>
      <c r="J20" s="298">
        <v>4650000</v>
      </c>
      <c r="K20" s="298">
        <v>4650000</v>
      </c>
      <c r="L20" s="298">
        <v>4650000</v>
      </c>
      <c r="M20" s="298">
        <v>4650000</v>
      </c>
      <c r="N20" s="298">
        <v>4650000</v>
      </c>
      <c r="O20" s="298">
        <v>4650000</v>
      </c>
      <c r="P20" s="298">
        <v>7573833</v>
      </c>
    </row>
    <row r="21" spans="1:17" s="299" customFormat="1" ht="15">
      <c r="A21" s="297" t="s">
        <v>1306</v>
      </c>
      <c r="B21" s="808"/>
      <c r="C21" s="298" t="s">
        <v>748</v>
      </c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9">
        <f t="shared" si="0"/>
        <v>0</v>
      </c>
    </row>
    <row r="22" spans="1:17" s="299" customFormat="1" ht="15">
      <c r="A22" s="297" t="s">
        <v>1307</v>
      </c>
      <c r="B22" s="807" t="s">
        <v>32</v>
      </c>
      <c r="C22" s="298" t="s">
        <v>747</v>
      </c>
      <c r="D22" s="299">
        <f>SUM(E22:P22)</f>
        <v>0</v>
      </c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9">
        <f t="shared" si="0"/>
        <v>0</v>
      </c>
    </row>
    <row r="23" spans="1:17" s="299" customFormat="1" ht="15">
      <c r="A23" s="297" t="s">
        <v>1308</v>
      </c>
      <c r="B23" s="808"/>
      <c r="C23" s="298" t="s">
        <v>748</v>
      </c>
      <c r="D23" s="299">
        <f>SUM(E23:P23)</f>
        <v>0</v>
      </c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9">
        <f t="shared" si="0"/>
        <v>0</v>
      </c>
    </row>
    <row r="24" spans="1:17" s="301" customFormat="1" ht="15">
      <c r="A24" s="297" t="s">
        <v>1309</v>
      </c>
      <c r="B24" s="300" t="s">
        <v>524</v>
      </c>
      <c r="C24" s="297" t="s">
        <v>747</v>
      </c>
      <c r="D24" s="297">
        <f>SUM(D6:D23)</f>
        <v>515618891</v>
      </c>
      <c r="E24" s="297">
        <f aca="true" t="shared" si="1" ref="E24:P24">SUM(E6:E23)</f>
        <v>42262100</v>
      </c>
      <c r="F24" s="297">
        <f t="shared" si="1"/>
        <v>43562100</v>
      </c>
      <c r="G24" s="297">
        <f t="shared" si="1"/>
        <v>42262100</v>
      </c>
      <c r="H24" s="297">
        <f t="shared" si="1"/>
        <v>42262100</v>
      </c>
      <c r="I24" s="297">
        <f t="shared" si="1"/>
        <v>42262100</v>
      </c>
      <c r="J24" s="297">
        <f t="shared" si="1"/>
        <v>42262100</v>
      </c>
      <c r="K24" s="297">
        <f t="shared" si="1"/>
        <v>42262100</v>
      </c>
      <c r="L24" s="297">
        <f t="shared" si="1"/>
        <v>42262100</v>
      </c>
      <c r="M24" s="297">
        <f t="shared" si="1"/>
        <v>42262100</v>
      </c>
      <c r="N24" s="297">
        <f t="shared" si="1"/>
        <v>42262100</v>
      </c>
      <c r="O24" s="297">
        <f t="shared" si="1"/>
        <v>42262100</v>
      </c>
      <c r="P24" s="297">
        <f t="shared" si="1"/>
        <v>49435791</v>
      </c>
      <c r="Q24" s="299">
        <f t="shared" si="0"/>
        <v>515618891</v>
      </c>
    </row>
    <row r="25" spans="1:16" s="176" customFormat="1" ht="15">
      <c r="A25" s="297" t="s">
        <v>1310</v>
      </c>
      <c r="B25" s="177"/>
      <c r="C25" s="137" t="s">
        <v>748</v>
      </c>
      <c r="D25" s="137">
        <f>SUM(E25:P25)</f>
        <v>0</v>
      </c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</row>
    <row r="26" spans="1:16" s="176" customFormat="1" ht="15">
      <c r="A26" s="297" t="s">
        <v>1311</v>
      </c>
      <c r="B26" s="177" t="s">
        <v>753</v>
      </c>
      <c r="C26" s="137" t="s">
        <v>747</v>
      </c>
      <c r="D26" s="299"/>
      <c r="E26" s="364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</row>
    <row r="27" spans="1:16" s="176" customFormat="1" ht="15">
      <c r="A27" s="297" t="s">
        <v>1312</v>
      </c>
      <c r="B27" s="177"/>
      <c r="C27" s="137" t="s">
        <v>748</v>
      </c>
      <c r="D27" s="137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</row>
    <row r="28" spans="4:16" ht="15">
      <c r="D28" s="140">
        <f>SUM(D24:D27)</f>
        <v>515618891</v>
      </c>
      <c r="P28" s="133"/>
    </row>
    <row r="29" spans="1:16" ht="15">
      <c r="A29" s="138"/>
      <c r="B29" s="175" t="s">
        <v>2</v>
      </c>
      <c r="C29" s="138" t="s">
        <v>114</v>
      </c>
      <c r="D29" s="138" t="s">
        <v>4</v>
      </c>
      <c r="E29" s="138" t="s">
        <v>5</v>
      </c>
      <c r="F29" s="138" t="s">
        <v>6</v>
      </c>
      <c r="G29" s="138" t="s">
        <v>280</v>
      </c>
      <c r="H29" s="138" t="s">
        <v>629</v>
      </c>
      <c r="I29" s="138" t="s">
        <v>630</v>
      </c>
      <c r="J29" s="138" t="s">
        <v>631</v>
      </c>
      <c r="K29" s="138" t="s">
        <v>632</v>
      </c>
      <c r="L29" s="138" t="s">
        <v>10</v>
      </c>
      <c r="M29" s="138" t="s">
        <v>633</v>
      </c>
      <c r="N29" s="138" t="s">
        <v>634</v>
      </c>
      <c r="O29" s="138" t="s">
        <v>635</v>
      </c>
      <c r="P29" s="138" t="s">
        <v>636</v>
      </c>
    </row>
    <row r="30" spans="1:16" s="176" customFormat="1" ht="15">
      <c r="A30" s="137"/>
      <c r="B30" s="802" t="s">
        <v>754</v>
      </c>
      <c r="C30" s="804"/>
      <c r="D30" s="805" t="s">
        <v>733</v>
      </c>
      <c r="E30" s="804" t="s">
        <v>1259</v>
      </c>
      <c r="F30" s="806"/>
      <c r="G30" s="806"/>
      <c r="H30" s="806"/>
      <c r="I30" s="806"/>
      <c r="J30" s="806"/>
      <c r="K30" s="806"/>
      <c r="L30" s="806"/>
      <c r="M30" s="806"/>
      <c r="N30" s="806"/>
      <c r="O30" s="806"/>
      <c r="P30" s="805"/>
    </row>
    <row r="31" spans="1:16" s="176" customFormat="1" ht="15">
      <c r="A31" s="137"/>
      <c r="B31" s="803"/>
      <c r="C31" s="804" t="s">
        <v>733</v>
      </c>
      <c r="D31" s="805"/>
      <c r="E31" s="137" t="s">
        <v>734</v>
      </c>
      <c r="F31" s="137" t="s">
        <v>735</v>
      </c>
      <c r="G31" s="137" t="s">
        <v>736</v>
      </c>
      <c r="H31" s="137" t="s">
        <v>737</v>
      </c>
      <c r="I31" s="137" t="s">
        <v>738</v>
      </c>
      <c r="J31" s="137" t="s">
        <v>739</v>
      </c>
      <c r="K31" s="137" t="s">
        <v>740</v>
      </c>
      <c r="L31" s="137" t="s">
        <v>741</v>
      </c>
      <c r="M31" s="137" t="s">
        <v>742</v>
      </c>
      <c r="N31" s="137" t="s">
        <v>743</v>
      </c>
      <c r="O31" s="137" t="s">
        <v>744</v>
      </c>
      <c r="P31" s="137" t="s">
        <v>745</v>
      </c>
    </row>
    <row r="32" spans="1:17" s="299" customFormat="1" ht="15">
      <c r="A32" s="297" t="s">
        <v>1226</v>
      </c>
      <c r="B32" s="807" t="s">
        <v>132</v>
      </c>
      <c r="C32" s="298" t="s">
        <v>747</v>
      </c>
      <c r="D32" s="299">
        <v>79797153</v>
      </c>
      <c r="E32" s="298">
        <v>7566400</v>
      </c>
      <c r="F32" s="298">
        <v>6566400</v>
      </c>
      <c r="G32" s="298">
        <v>6566400</v>
      </c>
      <c r="H32" s="298">
        <v>6566400</v>
      </c>
      <c r="I32" s="298">
        <v>6566400</v>
      </c>
      <c r="J32" s="298">
        <v>6566400</v>
      </c>
      <c r="K32" s="298">
        <v>6566400</v>
      </c>
      <c r="L32" s="298">
        <v>6566400</v>
      </c>
      <c r="M32" s="298">
        <v>6566400</v>
      </c>
      <c r="N32" s="298">
        <v>6566400</v>
      </c>
      <c r="O32" s="298">
        <v>6566400</v>
      </c>
      <c r="P32" s="298">
        <v>6566753</v>
      </c>
      <c r="Q32" s="299">
        <f aca="true" t="shared" si="2" ref="Q32:Q57">SUM(E32:P32)</f>
        <v>79797153</v>
      </c>
    </row>
    <row r="33" spans="1:17" s="299" customFormat="1" ht="15">
      <c r="A33" s="297" t="s">
        <v>1227</v>
      </c>
      <c r="B33" s="808"/>
      <c r="C33" s="298" t="s">
        <v>748</v>
      </c>
      <c r="D33" s="299">
        <f aca="true" t="shared" si="3" ref="D33:D59">SUM(E33:P33)</f>
        <v>0</v>
      </c>
      <c r="E33" s="298"/>
      <c r="F33" s="298"/>
      <c r="G33" s="298"/>
      <c r="H33" s="298"/>
      <c r="I33" s="298"/>
      <c r="J33" s="298"/>
      <c r="K33" s="298"/>
      <c r="L33" s="298"/>
      <c r="M33" s="298"/>
      <c r="N33" s="298"/>
      <c r="O33" s="298"/>
      <c r="P33" s="298"/>
      <c r="Q33" s="299">
        <f t="shared" si="2"/>
        <v>0</v>
      </c>
    </row>
    <row r="34" spans="1:17" s="299" customFormat="1" ht="15">
      <c r="A34" s="297" t="s">
        <v>1228</v>
      </c>
      <c r="B34" s="807" t="s">
        <v>147</v>
      </c>
      <c r="C34" s="298" t="s">
        <v>747</v>
      </c>
      <c r="E34" s="298"/>
      <c r="F34" s="298"/>
      <c r="G34" s="298"/>
      <c r="H34" s="298"/>
      <c r="I34" s="298"/>
      <c r="J34" s="298"/>
      <c r="K34" s="298"/>
      <c r="L34" s="298"/>
      <c r="M34" s="298"/>
      <c r="N34" s="298"/>
      <c r="O34" s="298"/>
      <c r="P34" s="298"/>
      <c r="Q34" s="299">
        <f t="shared" si="2"/>
        <v>0</v>
      </c>
    </row>
    <row r="35" spans="1:17" s="299" customFormat="1" ht="15">
      <c r="A35" s="297" t="s">
        <v>1229</v>
      </c>
      <c r="B35" s="808"/>
      <c r="C35" s="298" t="s">
        <v>748</v>
      </c>
      <c r="D35" s="299">
        <f t="shared" si="3"/>
        <v>0</v>
      </c>
      <c r="E35" s="298"/>
      <c r="F35" s="298"/>
      <c r="G35" s="298"/>
      <c r="H35" s="298"/>
      <c r="I35" s="298"/>
      <c r="J35" s="298"/>
      <c r="K35" s="298"/>
      <c r="L35" s="298"/>
      <c r="M35" s="298"/>
      <c r="N35" s="298"/>
      <c r="O35" s="298"/>
      <c r="P35" s="298"/>
      <c r="Q35" s="299">
        <f t="shared" si="2"/>
        <v>0</v>
      </c>
    </row>
    <row r="36" spans="1:17" s="299" customFormat="1" ht="15">
      <c r="A36" s="297" t="s">
        <v>1230</v>
      </c>
      <c r="B36" s="807" t="s">
        <v>755</v>
      </c>
      <c r="C36" s="298" t="s">
        <v>747</v>
      </c>
      <c r="D36" s="299">
        <v>40275794</v>
      </c>
      <c r="E36" s="298">
        <v>3356000</v>
      </c>
      <c r="F36" s="298">
        <v>3356000</v>
      </c>
      <c r="G36" s="298">
        <v>3356000</v>
      </c>
      <c r="H36" s="298">
        <v>3356000</v>
      </c>
      <c r="I36" s="298">
        <v>3356000</v>
      </c>
      <c r="J36" s="298">
        <v>3356000</v>
      </c>
      <c r="K36" s="298">
        <v>3356000</v>
      </c>
      <c r="L36" s="298">
        <v>3356000</v>
      </c>
      <c r="M36" s="298">
        <v>3356000</v>
      </c>
      <c r="N36" s="298">
        <v>3356000</v>
      </c>
      <c r="O36" s="298">
        <v>3356000</v>
      </c>
      <c r="P36" s="298">
        <v>3359794</v>
      </c>
      <c r="Q36" s="299">
        <f t="shared" si="2"/>
        <v>40275794</v>
      </c>
    </row>
    <row r="37" spans="1:17" s="299" customFormat="1" ht="15">
      <c r="A37" s="297" t="s">
        <v>1231</v>
      </c>
      <c r="B37" s="808"/>
      <c r="C37" s="298" t="s">
        <v>748</v>
      </c>
      <c r="D37" s="299">
        <f t="shared" si="3"/>
        <v>0</v>
      </c>
      <c r="E37" s="298"/>
      <c r="F37" s="298"/>
      <c r="G37" s="298"/>
      <c r="H37" s="298"/>
      <c r="I37" s="298"/>
      <c r="J37" s="298"/>
      <c r="K37" s="298"/>
      <c r="L37" s="298"/>
      <c r="M37" s="298"/>
      <c r="N37" s="298"/>
      <c r="O37" s="298"/>
      <c r="P37" s="298"/>
      <c r="Q37" s="299">
        <f t="shared" si="2"/>
        <v>0</v>
      </c>
    </row>
    <row r="38" spans="1:17" s="299" customFormat="1" ht="15">
      <c r="A38" s="297" t="s">
        <v>1232</v>
      </c>
      <c r="B38" s="807" t="s">
        <v>756</v>
      </c>
      <c r="C38" s="298" t="s">
        <v>747</v>
      </c>
      <c r="D38" s="299">
        <v>1800000</v>
      </c>
      <c r="E38" s="298">
        <v>144000</v>
      </c>
      <c r="F38" s="298">
        <v>144000</v>
      </c>
      <c r="G38" s="298">
        <v>144000</v>
      </c>
      <c r="H38" s="298">
        <v>144000</v>
      </c>
      <c r="I38" s="298">
        <v>144000</v>
      </c>
      <c r="J38" s="298">
        <v>144000</v>
      </c>
      <c r="K38" s="298">
        <v>144000</v>
      </c>
      <c r="L38" s="298">
        <v>144000</v>
      </c>
      <c r="M38" s="298">
        <v>144000</v>
      </c>
      <c r="N38" s="298">
        <v>144000</v>
      </c>
      <c r="O38" s="298">
        <v>144000</v>
      </c>
      <c r="P38" s="298">
        <v>216000</v>
      </c>
      <c r="Q38" s="299">
        <f t="shared" si="2"/>
        <v>1800000</v>
      </c>
    </row>
    <row r="39" spans="1:17" s="299" customFormat="1" ht="15">
      <c r="A39" s="297" t="s">
        <v>1233</v>
      </c>
      <c r="B39" s="808"/>
      <c r="C39" s="298" t="s">
        <v>748</v>
      </c>
      <c r="D39" s="299">
        <f t="shared" si="3"/>
        <v>0</v>
      </c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  <c r="P39" s="298"/>
      <c r="Q39" s="299">
        <f t="shared" si="2"/>
        <v>0</v>
      </c>
    </row>
    <row r="40" spans="1:17" s="299" customFormat="1" ht="15">
      <c r="A40" s="297" t="s">
        <v>1234</v>
      </c>
      <c r="B40" s="807" t="s">
        <v>757</v>
      </c>
      <c r="C40" s="298" t="s">
        <v>747</v>
      </c>
      <c r="E40" s="298"/>
      <c r="F40" s="298"/>
      <c r="G40" s="298"/>
      <c r="H40" s="298"/>
      <c r="I40" s="298"/>
      <c r="J40" s="298"/>
      <c r="K40" s="298"/>
      <c r="L40" s="298"/>
      <c r="M40" s="298"/>
      <c r="N40" s="298"/>
      <c r="O40" s="298"/>
      <c r="P40" s="298"/>
      <c r="Q40" s="299">
        <f t="shared" si="2"/>
        <v>0</v>
      </c>
    </row>
    <row r="41" spans="1:17" s="299" customFormat="1" ht="15">
      <c r="A41" s="297" t="s">
        <v>1300</v>
      </c>
      <c r="B41" s="808"/>
      <c r="C41" s="298" t="s">
        <v>748</v>
      </c>
      <c r="D41" s="299">
        <f t="shared" si="3"/>
        <v>0</v>
      </c>
      <c r="E41" s="298"/>
      <c r="F41" s="298"/>
      <c r="G41" s="298"/>
      <c r="H41" s="298"/>
      <c r="I41" s="298"/>
      <c r="J41" s="298"/>
      <c r="K41" s="298"/>
      <c r="L41" s="298"/>
      <c r="M41" s="298"/>
      <c r="N41" s="298"/>
      <c r="O41" s="298"/>
      <c r="P41" s="298"/>
      <c r="Q41" s="299">
        <f t="shared" si="2"/>
        <v>0</v>
      </c>
    </row>
    <row r="42" spans="1:17" s="299" customFormat="1" ht="15">
      <c r="A42" s="297" t="s">
        <v>1301</v>
      </c>
      <c r="B42" s="807" t="s">
        <v>758</v>
      </c>
      <c r="C42" s="298" t="s">
        <v>747</v>
      </c>
      <c r="D42" s="299">
        <v>9193944</v>
      </c>
      <c r="E42" s="298">
        <v>1231648</v>
      </c>
      <c r="F42" s="298">
        <v>1231648</v>
      </c>
      <c r="G42" s="298">
        <v>1231648</v>
      </c>
      <c r="H42" s="298">
        <v>611000</v>
      </c>
      <c r="I42" s="298">
        <v>611000</v>
      </c>
      <c r="J42" s="298">
        <v>611000</v>
      </c>
      <c r="K42" s="298">
        <v>611000</v>
      </c>
      <c r="L42" s="298">
        <v>611000</v>
      </c>
      <c r="M42" s="298">
        <v>611000</v>
      </c>
      <c r="N42" s="298">
        <v>611000</v>
      </c>
      <c r="O42" s="298">
        <v>611000</v>
      </c>
      <c r="P42" s="298">
        <v>611000</v>
      </c>
      <c r="Q42" s="299">
        <f t="shared" si="2"/>
        <v>9193944</v>
      </c>
    </row>
    <row r="43" spans="1:17" s="299" customFormat="1" ht="15">
      <c r="A43" s="297" t="s">
        <v>1302</v>
      </c>
      <c r="B43" s="808"/>
      <c r="C43" s="298" t="s">
        <v>748</v>
      </c>
      <c r="D43" s="299">
        <f t="shared" si="3"/>
        <v>0</v>
      </c>
      <c r="E43" s="298"/>
      <c r="F43" s="298"/>
      <c r="G43" s="298"/>
      <c r="H43" s="298"/>
      <c r="I43" s="298"/>
      <c r="J43" s="298"/>
      <c r="K43" s="298"/>
      <c r="L43" s="298"/>
      <c r="M43" s="298"/>
      <c r="N43" s="298"/>
      <c r="O43" s="298"/>
      <c r="P43" s="298"/>
      <c r="Q43" s="299">
        <f t="shared" si="2"/>
        <v>0</v>
      </c>
    </row>
    <row r="44" spans="1:17" s="299" customFormat="1" ht="15">
      <c r="A44" s="297" t="s">
        <v>1303</v>
      </c>
      <c r="B44" s="812" t="s">
        <v>215</v>
      </c>
      <c r="C44" s="298" t="s">
        <v>747</v>
      </c>
      <c r="D44" s="299">
        <v>5510000</v>
      </c>
      <c r="E44" s="298"/>
      <c r="F44" s="298"/>
      <c r="G44" s="298">
        <v>2755000</v>
      </c>
      <c r="H44" s="298"/>
      <c r="I44" s="298"/>
      <c r="J44" s="298"/>
      <c r="K44" s="298"/>
      <c r="L44" s="298"/>
      <c r="M44" s="298">
        <v>2755000</v>
      </c>
      <c r="N44" s="298"/>
      <c r="O44" s="298"/>
      <c r="P44" s="298"/>
      <c r="Q44" s="299">
        <f t="shared" si="2"/>
        <v>5510000</v>
      </c>
    </row>
    <row r="45" spans="1:17" s="299" customFormat="1" ht="15">
      <c r="A45" s="297" t="s">
        <v>1304</v>
      </c>
      <c r="B45" s="808"/>
      <c r="C45" s="298" t="s">
        <v>748</v>
      </c>
      <c r="D45" s="299">
        <f t="shared" si="3"/>
        <v>0</v>
      </c>
      <c r="E45" s="298"/>
      <c r="F45" s="298"/>
      <c r="G45" s="298"/>
      <c r="H45" s="298"/>
      <c r="I45" s="298"/>
      <c r="J45" s="298"/>
      <c r="K45" s="298"/>
      <c r="L45" s="298"/>
      <c r="M45" s="298"/>
      <c r="N45" s="298"/>
      <c r="O45" s="298"/>
      <c r="P45" s="298"/>
      <c r="Q45" s="299">
        <f t="shared" si="2"/>
        <v>0</v>
      </c>
    </row>
    <row r="46" spans="1:17" s="299" customFormat="1" ht="15">
      <c r="A46" s="297" t="s">
        <v>1305</v>
      </c>
      <c r="B46" s="812" t="s">
        <v>231</v>
      </c>
      <c r="C46" s="298" t="s">
        <v>747</v>
      </c>
      <c r="D46" s="299">
        <v>21750000</v>
      </c>
      <c r="E46" s="298">
        <v>1812500</v>
      </c>
      <c r="F46" s="298">
        <v>1812500</v>
      </c>
      <c r="G46" s="298">
        <v>1812500</v>
      </c>
      <c r="H46" s="298">
        <v>1812500</v>
      </c>
      <c r="I46" s="298">
        <v>1812500</v>
      </c>
      <c r="J46" s="298">
        <v>1812500</v>
      </c>
      <c r="K46" s="298">
        <v>1812500</v>
      </c>
      <c r="L46" s="298">
        <v>1812500</v>
      </c>
      <c r="M46" s="298">
        <v>1812500</v>
      </c>
      <c r="N46" s="298">
        <v>1812500</v>
      </c>
      <c r="O46" s="298">
        <v>1812500</v>
      </c>
      <c r="P46" s="298">
        <v>1812500</v>
      </c>
      <c r="Q46" s="299">
        <f t="shared" si="2"/>
        <v>21750000</v>
      </c>
    </row>
    <row r="47" spans="1:17" s="299" customFormat="1" ht="15">
      <c r="A47" s="297" t="s">
        <v>1306</v>
      </c>
      <c r="B47" s="808"/>
      <c r="C47" s="298" t="s">
        <v>748</v>
      </c>
      <c r="D47" s="299">
        <f t="shared" si="3"/>
        <v>0</v>
      </c>
      <c r="E47" s="298"/>
      <c r="F47" s="298"/>
      <c r="G47" s="298"/>
      <c r="H47" s="298"/>
      <c r="I47" s="298"/>
      <c r="J47" s="298"/>
      <c r="K47" s="298"/>
      <c r="L47" s="298"/>
      <c r="M47" s="298"/>
      <c r="N47" s="298"/>
      <c r="O47" s="298"/>
      <c r="P47" s="298"/>
      <c r="Q47" s="299">
        <f t="shared" si="2"/>
        <v>0</v>
      </c>
    </row>
    <row r="48" spans="1:17" s="299" customFormat="1" ht="15">
      <c r="A48" s="297" t="s">
        <v>1307</v>
      </c>
      <c r="B48" s="812" t="s">
        <v>296</v>
      </c>
      <c r="C48" s="298" t="s">
        <v>747</v>
      </c>
      <c r="D48" s="299">
        <v>26925000</v>
      </c>
      <c r="E48" s="298">
        <v>2243000</v>
      </c>
      <c r="F48" s="298">
        <v>2243000</v>
      </c>
      <c r="G48" s="298">
        <v>2243000</v>
      </c>
      <c r="H48" s="298">
        <v>2243000</v>
      </c>
      <c r="I48" s="298">
        <v>2243000</v>
      </c>
      <c r="J48" s="298">
        <v>2252000</v>
      </c>
      <c r="K48" s="298">
        <v>2243000</v>
      </c>
      <c r="L48" s="298">
        <v>2243000</v>
      </c>
      <c r="M48" s="298">
        <v>2243000</v>
      </c>
      <c r="N48" s="298">
        <v>2243000</v>
      </c>
      <c r="O48" s="298">
        <v>2243000</v>
      </c>
      <c r="P48" s="298">
        <v>2243000</v>
      </c>
      <c r="Q48" s="299">
        <f t="shared" si="2"/>
        <v>26925000</v>
      </c>
    </row>
    <row r="49" spans="1:17" s="299" customFormat="1" ht="15">
      <c r="A49" s="297" t="s">
        <v>1308</v>
      </c>
      <c r="B49" s="808"/>
      <c r="C49" s="298" t="s">
        <v>748</v>
      </c>
      <c r="D49" s="299">
        <f t="shared" si="3"/>
        <v>0</v>
      </c>
      <c r="E49" s="298"/>
      <c r="F49" s="298"/>
      <c r="G49" s="298"/>
      <c r="H49" s="298"/>
      <c r="I49" s="298"/>
      <c r="J49" s="298"/>
      <c r="K49" s="298"/>
      <c r="L49" s="298"/>
      <c r="M49" s="298"/>
      <c r="N49" s="298"/>
      <c r="O49" s="298"/>
      <c r="P49" s="298"/>
      <c r="Q49" s="299">
        <f t="shared" si="2"/>
        <v>0</v>
      </c>
    </row>
    <row r="50" spans="1:17" s="299" customFormat="1" ht="15">
      <c r="A50" s="297" t="s">
        <v>1309</v>
      </c>
      <c r="B50" s="812" t="s">
        <v>254</v>
      </c>
      <c r="C50" s="298" t="s">
        <v>747</v>
      </c>
      <c r="D50" s="299">
        <v>269696000</v>
      </c>
      <c r="E50" s="298">
        <v>269696000</v>
      </c>
      <c r="F50" s="298"/>
      <c r="G50" s="298"/>
      <c r="H50" s="298"/>
      <c r="I50" s="298"/>
      <c r="J50" s="298"/>
      <c r="K50" s="298"/>
      <c r="L50" s="298"/>
      <c r="M50" s="298"/>
      <c r="N50" s="298"/>
      <c r="O50" s="298"/>
      <c r="P50" s="298"/>
      <c r="Q50" s="299">
        <f t="shared" si="2"/>
        <v>269696000</v>
      </c>
    </row>
    <row r="51" spans="1:17" s="299" customFormat="1" ht="15">
      <c r="A51" s="297" t="s">
        <v>1310</v>
      </c>
      <c r="B51" s="808"/>
      <c r="C51" s="298" t="s">
        <v>748</v>
      </c>
      <c r="D51" s="299">
        <f t="shared" si="3"/>
        <v>0</v>
      </c>
      <c r="E51" s="298"/>
      <c r="F51" s="298"/>
      <c r="G51" s="298"/>
      <c r="H51" s="298"/>
      <c r="I51" s="298"/>
      <c r="J51" s="298"/>
      <c r="K51" s="298"/>
      <c r="L51" s="298"/>
      <c r="M51" s="298"/>
      <c r="N51" s="298"/>
      <c r="O51" s="298"/>
      <c r="P51" s="298"/>
      <c r="Q51" s="299">
        <f t="shared" si="2"/>
        <v>0</v>
      </c>
    </row>
    <row r="52" spans="1:17" s="299" customFormat="1" ht="15">
      <c r="A52" s="297" t="s">
        <v>1311</v>
      </c>
      <c r="B52" s="813" t="s">
        <v>262</v>
      </c>
      <c r="C52" s="298" t="s">
        <v>747</v>
      </c>
      <c r="D52" s="299">
        <v>60431000</v>
      </c>
      <c r="E52" s="298">
        <v>60431000</v>
      </c>
      <c r="F52" s="298"/>
      <c r="G52" s="298"/>
      <c r="H52" s="298"/>
      <c r="I52" s="298"/>
      <c r="J52" s="298"/>
      <c r="K52" s="298"/>
      <c r="L52" s="298"/>
      <c r="M52" s="298"/>
      <c r="N52" s="298"/>
      <c r="O52" s="298"/>
      <c r="P52" s="298"/>
      <c r="Q52" s="299">
        <f t="shared" si="2"/>
        <v>60431000</v>
      </c>
    </row>
    <row r="53" spans="1:17" s="299" customFormat="1" ht="15">
      <c r="A53" s="297" t="s">
        <v>1312</v>
      </c>
      <c r="B53" s="814"/>
      <c r="C53" s="298" t="s">
        <v>748</v>
      </c>
      <c r="D53" s="299">
        <f t="shared" si="3"/>
        <v>0</v>
      </c>
      <c r="E53" s="298"/>
      <c r="F53" s="298"/>
      <c r="G53" s="298"/>
      <c r="H53" s="298"/>
      <c r="I53" s="298"/>
      <c r="J53" s="298"/>
      <c r="K53" s="298"/>
      <c r="L53" s="298"/>
      <c r="M53" s="298"/>
      <c r="N53" s="298"/>
      <c r="O53" s="298"/>
      <c r="P53" s="298"/>
      <c r="Q53" s="299">
        <f t="shared" si="2"/>
        <v>0</v>
      </c>
    </row>
    <row r="54" spans="1:17" s="299" customFormat="1" ht="15">
      <c r="A54" s="297" t="s">
        <v>1313</v>
      </c>
      <c r="B54" s="812" t="s">
        <v>270</v>
      </c>
      <c r="C54" s="298" t="s">
        <v>747</v>
      </c>
      <c r="D54" s="299">
        <v>240000</v>
      </c>
      <c r="E54" s="298">
        <v>20000</v>
      </c>
      <c r="F54" s="298">
        <v>20000</v>
      </c>
      <c r="G54" s="298">
        <v>20000</v>
      </c>
      <c r="H54" s="298">
        <v>20000</v>
      </c>
      <c r="I54" s="298">
        <v>20000</v>
      </c>
      <c r="J54" s="298">
        <v>20000</v>
      </c>
      <c r="K54" s="298">
        <v>20000</v>
      </c>
      <c r="L54" s="298">
        <v>20000</v>
      </c>
      <c r="M54" s="298">
        <v>20000</v>
      </c>
      <c r="N54" s="298">
        <v>20000</v>
      </c>
      <c r="O54" s="298">
        <v>20000</v>
      </c>
      <c r="P54" s="298">
        <v>20000</v>
      </c>
      <c r="Q54" s="299">
        <f t="shared" si="2"/>
        <v>240000</v>
      </c>
    </row>
    <row r="55" spans="1:17" s="299" customFormat="1" ht="15">
      <c r="A55" s="297" t="s">
        <v>1314</v>
      </c>
      <c r="B55" s="808"/>
      <c r="C55" s="298" t="s">
        <v>748</v>
      </c>
      <c r="D55" s="299">
        <f t="shared" si="3"/>
        <v>0</v>
      </c>
      <c r="E55" s="298"/>
      <c r="F55" s="298"/>
      <c r="G55" s="298"/>
      <c r="H55" s="298"/>
      <c r="I55" s="298"/>
      <c r="J55" s="298"/>
      <c r="K55" s="298"/>
      <c r="L55" s="298"/>
      <c r="M55" s="298"/>
      <c r="N55" s="298"/>
      <c r="O55" s="298"/>
      <c r="P55" s="298"/>
      <c r="Q55" s="299">
        <f t="shared" si="2"/>
        <v>0</v>
      </c>
    </row>
    <row r="56" spans="1:17" s="301" customFormat="1" ht="15">
      <c r="A56" s="297" t="s">
        <v>1315</v>
      </c>
      <c r="B56" s="815" t="s">
        <v>759</v>
      </c>
      <c r="C56" s="297" t="s">
        <v>747</v>
      </c>
      <c r="D56" s="299">
        <f>SUM(D32:D55)</f>
        <v>515618891</v>
      </c>
      <c r="E56" s="297"/>
      <c r="F56" s="297"/>
      <c r="G56" s="297"/>
      <c r="H56" s="297"/>
      <c r="I56" s="297"/>
      <c r="J56" s="297"/>
      <c r="K56" s="297"/>
      <c r="L56" s="297"/>
      <c r="M56" s="297"/>
      <c r="N56" s="297"/>
      <c r="O56" s="297"/>
      <c r="P56" s="297"/>
      <c r="Q56" s="299">
        <f t="shared" si="2"/>
        <v>0</v>
      </c>
    </row>
    <row r="57" spans="1:17" s="301" customFormat="1" ht="15">
      <c r="A57" s="297" t="s">
        <v>1316</v>
      </c>
      <c r="B57" s="816"/>
      <c r="C57" s="297" t="s">
        <v>748</v>
      </c>
      <c r="D57" s="299">
        <f t="shared" si="3"/>
        <v>0</v>
      </c>
      <c r="E57" s="297"/>
      <c r="F57" s="297"/>
      <c r="G57" s="297"/>
      <c r="H57" s="297"/>
      <c r="I57" s="297"/>
      <c r="J57" s="297"/>
      <c r="K57" s="297"/>
      <c r="L57" s="297"/>
      <c r="M57" s="297"/>
      <c r="N57" s="297"/>
      <c r="O57" s="297"/>
      <c r="P57" s="297"/>
      <c r="Q57" s="299">
        <f t="shared" si="2"/>
        <v>0</v>
      </c>
    </row>
    <row r="58" spans="1:17" s="299" customFormat="1" ht="15">
      <c r="A58" s="297" t="s">
        <v>1317</v>
      </c>
      <c r="B58" s="812" t="s">
        <v>760</v>
      </c>
      <c r="C58" s="298" t="s">
        <v>747</v>
      </c>
      <c r="D58" s="299">
        <f t="shared" si="3"/>
        <v>0</v>
      </c>
      <c r="E58" s="298"/>
      <c r="F58" s="298"/>
      <c r="G58" s="298"/>
      <c r="H58" s="298"/>
      <c r="I58" s="298"/>
      <c r="J58" s="298"/>
      <c r="K58" s="298"/>
      <c r="L58" s="298"/>
      <c r="M58" s="298"/>
      <c r="N58" s="298"/>
      <c r="O58" s="298"/>
      <c r="P58" s="298"/>
      <c r="Q58" s="299">
        <f>SUM(E60:P60)</f>
        <v>0</v>
      </c>
    </row>
    <row r="59" spans="1:17" s="299" customFormat="1" ht="15">
      <c r="A59" s="297" t="s">
        <v>1318</v>
      </c>
      <c r="B59" s="808"/>
      <c r="C59" s="298" t="s">
        <v>748</v>
      </c>
      <c r="D59" s="299">
        <f t="shared" si="3"/>
        <v>0</v>
      </c>
      <c r="E59" s="298"/>
      <c r="F59" s="298"/>
      <c r="G59" s="298"/>
      <c r="H59" s="298"/>
      <c r="I59" s="298"/>
      <c r="J59" s="298"/>
      <c r="K59" s="298"/>
      <c r="L59" s="298"/>
      <c r="M59" s="298"/>
      <c r="N59" s="298"/>
      <c r="O59" s="298"/>
      <c r="P59" s="298"/>
      <c r="Q59" s="299">
        <f>SUM(Q32:Q58)</f>
        <v>515618891</v>
      </c>
    </row>
    <row r="60" ht="15">
      <c r="D60" s="410">
        <f>SUM(D56:D59)</f>
        <v>515618891</v>
      </c>
    </row>
  </sheetData>
  <sheetProtection/>
  <mergeCells count="30">
    <mergeCell ref="B48:B49"/>
    <mergeCell ref="B50:B51"/>
    <mergeCell ref="B52:B53"/>
    <mergeCell ref="B54:B55"/>
    <mergeCell ref="B56:B57"/>
    <mergeCell ref="B58:B59"/>
    <mergeCell ref="B36:B37"/>
    <mergeCell ref="B38:B39"/>
    <mergeCell ref="B40:B41"/>
    <mergeCell ref="B42:B43"/>
    <mergeCell ref="B44:B45"/>
    <mergeCell ref="B46:B47"/>
    <mergeCell ref="B30:B31"/>
    <mergeCell ref="C30:D30"/>
    <mergeCell ref="E30:P30"/>
    <mergeCell ref="C31:D31"/>
    <mergeCell ref="B32:B33"/>
    <mergeCell ref="B34:B35"/>
    <mergeCell ref="B12:B13"/>
    <mergeCell ref="B14:B15"/>
    <mergeCell ref="B16:B17"/>
    <mergeCell ref="B18:B19"/>
    <mergeCell ref="B20:B21"/>
    <mergeCell ref="B22:B23"/>
    <mergeCell ref="B4:B5"/>
    <mergeCell ref="C4:D4"/>
    <mergeCell ref="E4:P4"/>
    <mergeCell ref="B6:B7"/>
    <mergeCell ref="B8:B9"/>
    <mergeCell ref="B10:B11"/>
  </mergeCells>
  <printOptions horizontalCentered="1" verticalCentered="1"/>
  <pageMargins left="0.7480314960629921" right="0.7480314960629921" top="0.984251968503937" bottom="0.984251968503937" header="0.31496062992125984" footer="0.5118110236220472"/>
  <pageSetup fitToHeight="1" fitToWidth="1" horizontalDpi="600" verticalDpi="600" orientation="landscape" paperSize="9" scale="51" r:id="rId1"/>
  <headerFooter>
    <oddHeader>&amp;LMAGYARPOLÁNY KÖZSÉG 
ÖNKORMÁNYZATA&amp;C2020. ÉVI KÖLTSÉGVETÉS
bevételi és kiadási előirányzatok
felhasználási ütemterve&amp;R7. melléklet Magyarpolány Község Önkormányat Képviselő-testületének 
2/2020. (II. 14.) önkormányzati rendeletéhez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Layout" workbookViewId="0" topLeftCell="A1">
      <selection activeCell="C19" sqref="C19"/>
    </sheetView>
  </sheetViews>
  <sheetFormatPr defaultColWidth="9.00390625" defaultRowHeight="12.75"/>
  <cols>
    <col min="1" max="1" width="3.00390625" style="0" bestFit="1" customWidth="1"/>
    <col min="2" max="2" width="43.875" style="0" customWidth="1"/>
    <col min="3" max="8" width="18.625" style="0" customWidth="1"/>
  </cols>
  <sheetData>
    <row r="1" spans="2:8" ht="20.25" customHeight="1">
      <c r="B1" s="10" t="s">
        <v>2</v>
      </c>
      <c r="C1" s="10" t="s">
        <v>114</v>
      </c>
      <c r="D1" s="10" t="s">
        <v>4</v>
      </c>
      <c r="E1" s="10" t="s">
        <v>5</v>
      </c>
      <c r="F1" s="10" t="s">
        <v>6</v>
      </c>
      <c r="G1" s="10" t="s">
        <v>280</v>
      </c>
      <c r="H1" s="10" t="s">
        <v>629</v>
      </c>
    </row>
    <row r="2" spans="1:8" ht="15">
      <c r="A2" s="821">
        <v>1</v>
      </c>
      <c r="B2" s="113" t="s">
        <v>651</v>
      </c>
      <c r="C2" s="823" t="s">
        <v>652</v>
      </c>
      <c r="D2" s="825" t="s">
        <v>653</v>
      </c>
      <c r="E2" s="818"/>
      <c r="F2" s="817" t="s">
        <v>654</v>
      </c>
      <c r="G2" s="817"/>
      <c r="H2" s="818"/>
    </row>
    <row r="3" spans="1:8" ht="15">
      <c r="A3" s="821"/>
      <c r="B3" s="114"/>
      <c r="C3" s="824"/>
      <c r="D3" s="115" t="s">
        <v>655</v>
      </c>
      <c r="E3" s="116" t="s">
        <v>825</v>
      </c>
      <c r="F3" s="116" t="s">
        <v>655</v>
      </c>
      <c r="G3" s="116" t="s">
        <v>656</v>
      </c>
      <c r="H3" s="117" t="s">
        <v>825</v>
      </c>
    </row>
    <row r="4" spans="1:8" ht="15">
      <c r="A4" s="290">
        <f>A2+1</f>
        <v>2</v>
      </c>
      <c r="B4" s="113" t="s">
        <v>657</v>
      </c>
      <c r="C4" s="115" t="s">
        <v>658</v>
      </c>
      <c r="D4" s="115">
        <v>100</v>
      </c>
      <c r="E4" s="128">
        <v>180000</v>
      </c>
      <c r="F4" s="129"/>
      <c r="G4" s="129"/>
      <c r="H4" s="129"/>
    </row>
    <row r="5" spans="1:8" ht="15">
      <c r="A5" s="290">
        <f aca="true" t="shared" si="0" ref="A5:A15">A4+1</f>
        <v>3</v>
      </c>
      <c r="B5" s="113" t="s">
        <v>659</v>
      </c>
      <c r="C5" s="115" t="s">
        <v>658</v>
      </c>
      <c r="D5" s="115">
        <v>100</v>
      </c>
      <c r="E5" s="128">
        <v>198000</v>
      </c>
      <c r="F5" s="129"/>
      <c r="G5" s="129"/>
      <c r="H5" s="129"/>
    </row>
    <row r="6" spans="1:8" ht="45">
      <c r="A6" s="290">
        <f t="shared" si="0"/>
        <v>4</v>
      </c>
      <c r="B6" s="118" t="s">
        <v>867</v>
      </c>
      <c r="C6" s="375" t="s">
        <v>660</v>
      </c>
      <c r="D6" s="375">
        <v>100</v>
      </c>
      <c r="E6" s="376">
        <v>193985</v>
      </c>
      <c r="F6" s="130"/>
      <c r="G6" s="130"/>
      <c r="H6" s="130"/>
    </row>
    <row r="7" spans="1:8" ht="15">
      <c r="A7" s="290">
        <f t="shared" si="0"/>
        <v>5</v>
      </c>
      <c r="B7" s="819" t="s">
        <v>661</v>
      </c>
      <c r="C7" s="119"/>
      <c r="D7" s="120"/>
      <c r="E7" s="131"/>
      <c r="F7" s="128">
        <v>100</v>
      </c>
      <c r="G7" s="128">
        <v>3</v>
      </c>
      <c r="H7" s="128">
        <v>688205</v>
      </c>
    </row>
    <row r="8" spans="1:8" ht="15">
      <c r="A8" s="290">
        <f t="shared" si="0"/>
        <v>6</v>
      </c>
      <c r="B8" s="820"/>
      <c r="C8" s="119"/>
      <c r="D8" s="120"/>
      <c r="E8" s="131"/>
      <c r="F8" s="128">
        <v>50</v>
      </c>
      <c r="G8" s="128">
        <v>15</v>
      </c>
      <c r="H8" s="128">
        <v>228340</v>
      </c>
    </row>
    <row r="9" spans="1:8" ht="15">
      <c r="A9" s="290">
        <f t="shared" si="0"/>
        <v>7</v>
      </c>
      <c r="B9" s="819" t="s">
        <v>662</v>
      </c>
      <c r="C9" s="119"/>
      <c r="D9" s="120"/>
      <c r="E9" s="131"/>
      <c r="F9" s="128">
        <v>100</v>
      </c>
      <c r="G9" s="128">
        <v>124</v>
      </c>
      <c r="H9" s="128">
        <v>88400</v>
      </c>
    </row>
    <row r="10" spans="1:8" ht="15">
      <c r="A10" s="290">
        <f t="shared" si="0"/>
        <v>8</v>
      </c>
      <c r="B10" s="820"/>
      <c r="C10" s="119"/>
      <c r="D10" s="120"/>
      <c r="E10" s="131"/>
      <c r="F10" s="128">
        <v>50</v>
      </c>
      <c r="G10" s="128">
        <v>21</v>
      </c>
      <c r="H10" s="128">
        <v>756840</v>
      </c>
    </row>
    <row r="11" spans="1:8" ht="15">
      <c r="A11" s="290">
        <f t="shared" si="0"/>
        <v>9</v>
      </c>
      <c r="B11" s="822" t="s">
        <v>663</v>
      </c>
      <c r="C11" s="119"/>
      <c r="D11" s="120"/>
      <c r="E11" s="131"/>
      <c r="F11" s="128">
        <v>100</v>
      </c>
      <c r="G11" s="128">
        <v>26</v>
      </c>
      <c r="H11" s="128">
        <v>2196400</v>
      </c>
    </row>
    <row r="12" spans="1:8" ht="15">
      <c r="A12" s="290">
        <f t="shared" si="0"/>
        <v>10</v>
      </c>
      <c r="B12" s="822"/>
      <c r="C12" s="119"/>
      <c r="D12" s="120"/>
      <c r="E12" s="131"/>
      <c r="F12" s="128">
        <v>50</v>
      </c>
      <c r="G12" s="128">
        <v>0</v>
      </c>
      <c r="H12" s="128">
        <v>250940</v>
      </c>
    </row>
    <row r="13" spans="1:8" ht="15">
      <c r="A13" s="290">
        <f t="shared" si="0"/>
        <v>11</v>
      </c>
      <c r="B13" s="822" t="s">
        <v>664</v>
      </c>
      <c r="C13" s="119"/>
      <c r="D13" s="120"/>
      <c r="E13" s="131"/>
      <c r="F13" s="128">
        <v>100</v>
      </c>
      <c r="G13" s="128">
        <v>2</v>
      </c>
      <c r="H13" s="128">
        <v>104580</v>
      </c>
    </row>
    <row r="14" spans="1:8" ht="15">
      <c r="A14" s="290">
        <f t="shared" si="0"/>
        <v>12</v>
      </c>
      <c r="B14" s="822"/>
      <c r="C14" s="119"/>
      <c r="D14" s="120"/>
      <c r="E14" s="131"/>
      <c r="F14" s="128">
        <v>50</v>
      </c>
      <c r="G14" s="128"/>
      <c r="H14" s="128"/>
    </row>
    <row r="15" spans="1:8" ht="29.25" customHeight="1">
      <c r="A15" s="290">
        <f t="shared" si="0"/>
        <v>13</v>
      </c>
      <c r="B15" s="113" t="s">
        <v>671</v>
      </c>
      <c r="C15" s="113"/>
      <c r="D15" s="113"/>
      <c r="E15" s="129">
        <f>SUM(E4:E14)</f>
        <v>571985</v>
      </c>
      <c r="F15" s="129"/>
      <c r="G15" s="129"/>
      <c r="H15" s="129">
        <f>SUM(H7:H14)</f>
        <v>4313705</v>
      </c>
    </row>
    <row r="16" spans="2:8" ht="32.25" customHeight="1">
      <c r="B16" s="124" t="s">
        <v>665</v>
      </c>
      <c r="C16" s="112"/>
      <c r="D16" s="112"/>
      <c r="E16" s="112"/>
      <c r="F16" s="112"/>
      <c r="G16" s="112"/>
      <c r="H16" s="112"/>
    </row>
    <row r="17" spans="2:8" ht="39" customHeight="1">
      <c r="B17" s="122" t="s">
        <v>667</v>
      </c>
      <c r="C17" s="112" t="s">
        <v>1107</v>
      </c>
      <c r="D17" s="112"/>
      <c r="E17" s="112"/>
      <c r="F17" s="112"/>
      <c r="G17" s="112"/>
      <c r="H17" s="112"/>
    </row>
    <row r="18" spans="2:8" ht="15">
      <c r="B18" s="123"/>
      <c r="C18" s="112" t="s">
        <v>1108</v>
      </c>
      <c r="D18" s="112"/>
      <c r="E18" s="112"/>
      <c r="F18" s="112"/>
      <c r="G18" s="112"/>
      <c r="H18" s="112"/>
    </row>
    <row r="19" spans="2:8" ht="15">
      <c r="B19" s="123"/>
      <c r="C19" s="112"/>
      <c r="D19" s="112"/>
      <c r="E19" s="112"/>
      <c r="F19" s="112"/>
      <c r="G19" s="112"/>
      <c r="H19" s="112"/>
    </row>
    <row r="20" spans="2:8" ht="36.75" customHeight="1">
      <c r="B20" s="122" t="s">
        <v>666</v>
      </c>
      <c r="C20" s="121" t="s">
        <v>882</v>
      </c>
      <c r="D20" s="112"/>
      <c r="E20" s="112"/>
      <c r="F20" s="112"/>
      <c r="G20" s="112"/>
      <c r="H20" s="112"/>
    </row>
    <row r="21" spans="3:8" ht="15">
      <c r="C21" s="121" t="s">
        <v>883</v>
      </c>
      <c r="D21" s="112"/>
      <c r="E21" s="112"/>
      <c r="F21" s="112"/>
      <c r="G21" s="112"/>
      <c r="H21" s="112"/>
    </row>
    <row r="22" spans="3:8" ht="15">
      <c r="C22" s="121" t="s">
        <v>884</v>
      </c>
      <c r="D22" s="112"/>
      <c r="E22" s="112"/>
      <c r="F22" s="112"/>
      <c r="G22" s="112"/>
      <c r="H22" s="112"/>
    </row>
    <row r="23" spans="3:8" ht="15">
      <c r="C23" s="112" t="s">
        <v>885</v>
      </c>
      <c r="D23" s="112"/>
      <c r="E23" s="112"/>
      <c r="F23" s="112"/>
      <c r="G23" s="112"/>
      <c r="H23" s="112"/>
    </row>
  </sheetData>
  <sheetProtection/>
  <mergeCells count="8">
    <mergeCell ref="F2:H2"/>
    <mergeCell ref="B7:B8"/>
    <mergeCell ref="A2:A3"/>
    <mergeCell ref="B9:B10"/>
    <mergeCell ref="B11:B12"/>
    <mergeCell ref="B13:B14"/>
    <mergeCell ref="C2:C3"/>
    <mergeCell ref="D2:E2"/>
  </mergeCells>
  <printOptions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4" r:id="rId1"/>
  <headerFooter>
    <oddHeader>&amp;LMAGYARPOLÁNY KÖZSÉG
ÖNKORMÁNYZATA&amp;C2020. ÉVI KÖLTSÉGVETÉS&amp;R8. melléklet Magyarpolány Község Önkormányat Képviselő-testületének
2/2020. (II. 14.) önkormányzati rendeletéhez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</dc:creator>
  <cp:keywords/>
  <dc:description/>
  <cp:lastModifiedBy>Hewlett-Packard Company</cp:lastModifiedBy>
  <cp:lastPrinted>2020-03-03T07:48:36Z</cp:lastPrinted>
  <dcterms:created xsi:type="dcterms:W3CDTF">2015-02-08T21:03:33Z</dcterms:created>
  <dcterms:modified xsi:type="dcterms:W3CDTF">2020-03-03T07:51:04Z</dcterms:modified>
  <cp:category/>
  <cp:version/>
  <cp:contentType/>
  <cp:contentStatus/>
</cp:coreProperties>
</file>