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50" tabRatio="697" activeTab="7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state="hidden" r:id="rId14"/>
  </sheets>
  <externalReferences>
    <externalReference r:id="rId17"/>
  </externalReferences>
  <definedNames>
    <definedName name="_xlnm.Print_Titles" localSheetId="12">'10.c.m'!$1:$5</definedName>
    <definedName name="_xlnm.Print_Titles" localSheetId="1">'2.m'!$1:$15</definedName>
    <definedName name="_xlnm.Print_Titles" localSheetId="3">'4.a.m'!$1:$7</definedName>
    <definedName name="_xlnm.Print_Titles" localSheetId="9">'9.m'!$1:$2</definedName>
    <definedName name="_xlnm.Print_Area" localSheetId="12">'10.c.m'!$A$1:$H$66</definedName>
    <definedName name="_xlnm.Print_Area" localSheetId="1">'2.m'!$A$1:$E$117</definedName>
    <definedName name="_xlnm.Print_Area" localSheetId="3">'4.a.m'!$A$1:$AH$117</definedName>
    <definedName name="_xlnm.Print_Area" localSheetId="4">'4.b.m.'!$A$1:$I$814</definedName>
    <definedName name="_xlnm.Print_Area" localSheetId="9">'9.m'!$A$1:$Y$24</definedName>
  </definedNames>
  <calcPr fullCalcOnLoad="1"/>
</workbook>
</file>

<file path=xl/comments2.xml><?xml version="1.0" encoding="utf-8"?>
<comments xmlns="http://schemas.openxmlformats.org/spreadsheetml/2006/main">
  <authors>
    <author>Hewlett-Packard Company</author>
  </authors>
  <commentList>
    <comment ref="E15" authorId="0">
      <text>
        <r>
          <rPr>
            <b/>
            <sz val="9"/>
            <rFont val="Tahoma"/>
            <family val="2"/>
          </rPr>
          <t>Hewlett-Packard Company: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<sst xmlns="http://schemas.openxmlformats.org/spreadsheetml/2006/main" count="2883" uniqueCount="1323">
  <si>
    <t>Kormányzati funkció (szakfeladat) száma:  011130</t>
  </si>
  <si>
    <t>megnevezése: Önkormányzatok és önkormányzati hivatalok jogalkotó
                        és általános igazgatási tevékenysége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</si>
  <si>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</si>
  <si>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</si>
  <si>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</si>
  <si>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</si>
  <si>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</si>
  <si>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</si>
  <si>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</si>
  <si>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</si>
  <si>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</si>
  <si>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 xml:space="preserve">könyv beszerzés </t>
  </si>
  <si>
    <t>egyéb szakmai anyag beszerzése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</si>
  <si>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</si>
  <si>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</si>
  <si>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</si>
  <si>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</si>
  <si>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</si>
  <si>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</si>
  <si>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</si>
  <si>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</si>
  <si>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</si>
  <si>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</si>
  <si>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</si>
  <si>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</si>
  <si>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</si>
  <si>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</si>
  <si>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</si>
  <si>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</si>
  <si>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</si>
  <si>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</si>
  <si>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</si>
  <si>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</si>
  <si>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</si>
  <si>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</si>
  <si>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</si>
  <si>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</si>
  <si>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</si>
  <si>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</si>
  <si>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</si>
  <si>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</si>
  <si>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</si>
  <si>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</si>
  <si>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</si>
  <si>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egyéb üzemeltetés (mosatás)</t>
  </si>
  <si>
    <t>Kormányzati funkció (szakfeladat) száma:   045160</t>
  </si>
  <si>
    <t>megnevezése: Közutak, hidak, alagutak üzemeltetése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</si>
  <si>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</si>
  <si>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</si>
  <si>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</si>
  <si>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</si>
  <si>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karbantartási, kisjavítási szolgáltatási kiadások Tájház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</si>
  <si>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</si>
  <si>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</si>
  <si>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</si>
  <si>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</si>
  <si>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</si>
  <si>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</si>
  <si>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</si>
  <si>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</si>
  <si>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közalkalmazott t munkábajárás ktg.tér 12*3</t>
  </si>
  <si>
    <t xml:space="preserve">közalkalmazott t bankktg.tér </t>
  </si>
  <si>
    <t>gyógyszer beszerzés</t>
  </si>
  <si>
    <t>irodaszer, nyomtatvány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</si>
  <si>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</si>
  <si>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</si>
  <si>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</si>
  <si>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</si>
  <si>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</si>
  <si>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</si>
  <si>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</si>
  <si>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</si>
  <si>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</si>
  <si>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</si>
  <si>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</si>
  <si>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Ellátottak pénzbeli juttatásai</t>
  </si>
  <si>
    <t>egyéb költségtérítés</t>
  </si>
  <si>
    <t>megbízási díj</t>
  </si>
  <si>
    <t>munkaruha</t>
  </si>
  <si>
    <t>tisztitószer beszerzése</t>
  </si>
  <si>
    <t>karbantartási, kisjavítási Szolgáltatási kiadások -festés</t>
  </si>
  <si>
    <t>vásárolt élelmezés</t>
  </si>
  <si>
    <t>Kormányzati funkció (szakfeladat) száma:  066010/813000</t>
  </si>
  <si>
    <t>munkaruha, védőruha</t>
  </si>
  <si>
    <t>Kormányzati funkció (szakfeladat) száma:   103010</t>
  </si>
  <si>
    <t>megnevezése: Elhunyt személyek hátramaradottainak támogatása</t>
  </si>
  <si>
    <t>Temetési segély</t>
  </si>
  <si>
    <t>kiegészítő gyermekvédelmi támogatás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</si>
  <si>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</si>
  <si>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</si>
  <si>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</si>
  <si>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</si>
  <si>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</si>
  <si>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</si>
  <si>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</si>
  <si>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</si>
  <si>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 xml:space="preserve">közalkalmazott területi pótlék   </t>
  </si>
  <si>
    <t>egyéb  anyag beszerzése  egészséghetek  baba- mama klub</t>
  </si>
  <si>
    <t>Beruházás áfa</t>
  </si>
  <si>
    <t>karbantartás kisjavítás - műv.ház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</si>
  <si>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</si>
  <si>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</si>
  <si>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</si>
  <si>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</si>
  <si>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</si>
  <si>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</si>
  <si>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</si>
  <si>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</si>
  <si>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</si>
  <si>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</si>
  <si>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</si>
  <si>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</si>
  <si>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</si>
  <si>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</si>
  <si>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</si>
  <si>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</si>
  <si>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</si>
  <si>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</si>
  <si>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</si>
  <si>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</si>
  <si>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</si>
  <si>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</si>
  <si>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</si>
  <si>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</si>
  <si>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</si>
  <si>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</si>
  <si>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</si>
  <si>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</si>
  <si>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</si>
  <si>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</si>
  <si>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</si>
  <si>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</si>
  <si>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</si>
  <si>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</si>
  <si>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</si>
  <si>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</si>
  <si>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</si>
  <si>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</si>
  <si>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</si>
  <si>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</si>
  <si>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</si>
  <si>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</si>
  <si>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</si>
  <si>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</si>
  <si>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</si>
  <si>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</si>
  <si>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</si>
  <si>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</si>
  <si>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</si>
  <si>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</si>
  <si>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</si>
  <si>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</si>
  <si>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</si>
  <si>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</si>
  <si>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</si>
  <si>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</si>
  <si>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</si>
  <si>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</si>
  <si>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</si>
  <si>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</si>
  <si>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</si>
  <si>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</si>
  <si>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</si>
  <si>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</si>
  <si>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</si>
  <si>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</si>
  <si>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</si>
  <si>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</si>
  <si>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</si>
  <si>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</si>
  <si>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</si>
  <si>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</si>
  <si>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</si>
  <si>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</si>
  <si>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</si>
  <si>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</si>
  <si>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</si>
  <si>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</si>
  <si>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</si>
  <si>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</si>
  <si>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</si>
  <si>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</si>
  <si>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</si>
  <si>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</si>
  <si>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</si>
  <si>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</si>
  <si>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</si>
  <si>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</si>
  <si>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</si>
  <si>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</si>
  <si>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</si>
  <si>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</si>
  <si>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</si>
  <si>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</si>
  <si>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</si>
  <si>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</si>
  <si>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</si>
  <si>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</si>
  <si>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</si>
  <si>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</si>
  <si>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</si>
  <si>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</si>
  <si>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</si>
  <si>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</si>
  <si>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</si>
  <si>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</si>
  <si>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</si>
  <si>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</si>
  <si>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</si>
  <si>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</si>
  <si>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</si>
  <si>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</si>
  <si>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</si>
  <si>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</si>
  <si>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</si>
  <si>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</si>
  <si>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</si>
  <si>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</si>
  <si>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</si>
  <si>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</si>
  <si>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</si>
  <si>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</si>
  <si>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</si>
  <si>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</si>
  <si>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</si>
  <si>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</si>
  <si>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</si>
  <si>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</si>
  <si>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</si>
  <si>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</si>
  <si>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</si>
  <si>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</si>
  <si>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</si>
  <si>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</si>
  <si>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</si>
  <si>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</si>
  <si>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</si>
  <si>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</si>
  <si>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</si>
  <si>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</si>
  <si>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</si>
  <si>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</si>
  <si>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</si>
  <si>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</si>
  <si>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</si>
  <si>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</si>
  <si>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</si>
  <si>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</si>
  <si>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</si>
  <si>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</si>
  <si>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</si>
  <si>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</si>
  <si>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</si>
  <si>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</si>
  <si>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</si>
  <si>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</si>
  <si>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</si>
  <si>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</si>
  <si>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</si>
  <si>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Kiküldetések</t>
  </si>
  <si>
    <t>sorszám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</si>
  <si>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</si>
  <si>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</si>
  <si>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</si>
  <si>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</si>
  <si>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</si>
  <si>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</si>
  <si>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</si>
  <si>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</si>
  <si>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</si>
  <si>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</si>
  <si>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</si>
  <si>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</si>
  <si>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</si>
  <si>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</si>
  <si>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</si>
  <si>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</si>
  <si>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</si>
  <si>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</si>
  <si>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</si>
  <si>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</si>
  <si>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</si>
  <si>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</si>
  <si>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</si>
  <si>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</si>
  <si>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</si>
  <si>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</si>
  <si>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</si>
  <si>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</si>
  <si>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</si>
  <si>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</si>
  <si>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</si>
  <si>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</si>
  <si>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</si>
  <si>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</si>
  <si>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</si>
  <si>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066010.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</si>
  <si>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</si>
  <si>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</si>
  <si>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</si>
  <si>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</si>
  <si>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</si>
  <si>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</si>
  <si>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</si>
  <si>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</si>
  <si>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</si>
  <si>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</si>
  <si>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</si>
  <si>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</si>
  <si>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</si>
  <si>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</si>
  <si>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Zöldterület-
kezelés</t>
  </si>
  <si>
    <t>Gyermek
jóléti szolg.</t>
  </si>
  <si>
    <t>Szoc.
étkeztetés</t>
  </si>
  <si>
    <t>Egyéb szoc.
pénz.ellát.
támogatás</t>
  </si>
  <si>
    <t>Fejezeti és
általános
tartalék elsz.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</si>
  <si>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</si>
  <si>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</si>
  <si>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</si>
  <si>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</si>
  <si>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</si>
  <si>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</si>
  <si>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</si>
  <si>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</si>
  <si>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</si>
  <si>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</si>
  <si>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</si>
  <si>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</si>
  <si>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</si>
  <si>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</si>
  <si>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</si>
  <si>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</si>
  <si>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</si>
  <si>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</si>
  <si>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</si>
  <si>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</si>
  <si>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</si>
  <si>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</si>
  <si>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</si>
  <si>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</si>
  <si>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</si>
  <si>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</si>
  <si>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</si>
  <si>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</si>
  <si>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</si>
  <si>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</si>
  <si>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</si>
  <si>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</si>
  <si>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</si>
  <si>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</si>
  <si>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</si>
  <si>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</si>
  <si>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</si>
  <si>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</si>
  <si>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</si>
  <si>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</si>
  <si>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</si>
  <si>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</si>
  <si>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</si>
  <si>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</si>
  <si>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</si>
  <si>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</si>
  <si>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</si>
  <si>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</si>
  <si>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</si>
  <si>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</si>
  <si>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</si>
  <si>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</si>
  <si>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</si>
  <si>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</si>
  <si>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</si>
  <si>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</si>
  <si>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</si>
  <si>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</si>
  <si>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</si>
  <si>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</si>
  <si>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</si>
  <si>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</si>
  <si>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</si>
  <si>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</si>
  <si>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</si>
  <si>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</si>
  <si>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</si>
  <si>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</si>
  <si>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</si>
  <si>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</si>
  <si>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</si>
  <si>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</si>
  <si>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</si>
  <si>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</si>
  <si>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</si>
  <si>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</si>
  <si>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</si>
  <si>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</si>
  <si>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</si>
  <si>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</si>
  <si>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</si>
  <si>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</si>
  <si>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</si>
  <si>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</si>
  <si>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</si>
  <si>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</si>
  <si>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</si>
  <si>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</si>
  <si>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</si>
  <si>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</si>
  <si>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</si>
  <si>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</si>
  <si>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</si>
  <si>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</si>
  <si>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</si>
  <si>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</si>
  <si>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</si>
  <si>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</si>
  <si>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</si>
  <si>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</si>
  <si>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</si>
  <si>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</si>
  <si>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</si>
  <si>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</si>
  <si>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</si>
  <si>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</si>
  <si>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</si>
  <si>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</si>
  <si>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</si>
  <si>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</si>
  <si>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</si>
  <si>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</si>
  <si>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</si>
  <si>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</si>
  <si>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</si>
  <si>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</si>
  <si>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</si>
  <si>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</si>
  <si>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</si>
  <si>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</si>
  <si>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</si>
  <si>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</si>
  <si>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</si>
  <si>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</si>
  <si>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</si>
  <si>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</si>
  <si>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</si>
  <si>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</si>
  <si>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</si>
  <si>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</si>
  <si>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</si>
  <si>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</si>
  <si>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</si>
  <si>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</si>
  <si>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</si>
  <si>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</si>
  <si>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</si>
  <si>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</si>
  <si>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</si>
  <si>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</si>
  <si>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</si>
  <si>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</si>
  <si>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</si>
  <si>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</si>
  <si>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</si>
  <si>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</si>
  <si>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</si>
  <si>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</si>
  <si>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</si>
  <si>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</si>
  <si>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</si>
  <si>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</si>
  <si>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</si>
  <si>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</si>
  <si>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</si>
  <si>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</si>
  <si>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</si>
  <si>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</si>
  <si>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</si>
  <si>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</si>
  <si>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</si>
  <si>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</si>
  <si>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</si>
  <si>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</si>
  <si>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</si>
  <si>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</si>
  <si>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</si>
  <si>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</si>
  <si>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</si>
  <si>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</si>
  <si>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</si>
  <si>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</si>
  <si>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</si>
  <si>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</si>
  <si>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</si>
  <si>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</si>
  <si>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</si>
  <si>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</si>
  <si>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</si>
  <si>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</si>
  <si>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</si>
  <si>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</si>
  <si>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Összes kiadás</t>
  </si>
  <si>
    <t>Munkaadókat terhelő járulékok és szociális hozzájárulási adó</t>
  </si>
  <si>
    <t>Munkaadókat terhelő járulékok és szociális hozzájárulási adó (=5)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</si>
  <si>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</si>
  <si>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</si>
  <si>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</si>
  <si>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</si>
  <si>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</si>
  <si>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</si>
  <si>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</si>
  <si>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</si>
  <si>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</si>
  <si>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</si>
  <si>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</si>
  <si>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</si>
  <si>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</si>
  <si>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</si>
  <si>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</si>
  <si>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</si>
  <si>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</si>
  <si>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</si>
  <si>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</si>
  <si>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</si>
  <si>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</si>
  <si>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</si>
  <si>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</si>
  <si>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</si>
  <si>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</si>
  <si>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</si>
  <si>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</si>
  <si>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</si>
  <si>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</si>
  <si>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</si>
  <si>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</si>
  <si>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</si>
  <si>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</si>
  <si>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</si>
  <si>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</si>
  <si>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</si>
  <si>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</si>
  <si>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</si>
  <si>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</si>
  <si>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</si>
  <si>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</si>
  <si>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</si>
  <si>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</si>
  <si>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</si>
  <si>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</si>
  <si>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</si>
  <si>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</si>
  <si>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</si>
  <si>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</si>
  <si>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</si>
  <si>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</si>
  <si>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</si>
  <si>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</si>
  <si>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</si>
  <si>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</si>
  <si>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</si>
  <si>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</si>
  <si>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</si>
  <si>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</si>
  <si>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</si>
  <si>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</si>
  <si>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</si>
  <si>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</si>
  <si>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</si>
  <si>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</si>
  <si>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</si>
  <si>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</si>
  <si>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</si>
  <si>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</si>
  <si>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Kormányzati funkció (szakfeladat) összesen (=3)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</si>
  <si>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</si>
  <si>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</si>
  <si>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</si>
  <si>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</si>
  <si>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</si>
  <si>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</si>
  <si>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</si>
  <si>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</si>
  <si>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</si>
  <si>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</si>
  <si>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</si>
  <si>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</si>
  <si>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</si>
  <si>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</si>
  <si>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</si>
  <si>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</si>
  <si>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</si>
  <si>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</si>
  <si>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</si>
  <si>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</si>
  <si>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</si>
  <si>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</si>
  <si>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</si>
  <si>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Finanszírozási bevételek (maradvány)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</si>
  <si>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</si>
  <si>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</si>
  <si>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</si>
  <si>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</si>
  <si>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</si>
  <si>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</si>
  <si>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</si>
  <si>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</si>
  <si>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</si>
  <si>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</si>
  <si>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</si>
  <si>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</si>
  <si>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</si>
  <si>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</si>
  <si>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</si>
  <si>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</si>
  <si>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</si>
  <si>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T</t>
  </si>
  <si>
    <t>V</t>
  </si>
  <si>
    <t>Y</t>
  </si>
  <si>
    <t>Z</t>
  </si>
  <si>
    <t>AB</t>
  </si>
  <si>
    <t>AC</t>
  </si>
  <si>
    <t>AE</t>
  </si>
  <si>
    <t>A támogatás kedvezményezettje</t>
  </si>
  <si>
    <t>Adóelengedés</t>
  </si>
  <si>
    <t>Adókedvezmény</t>
  </si>
  <si>
    <t>Térítési díj</t>
  </si>
  <si>
    <t>mértéke%</t>
  </si>
  <si>
    <t>fő</t>
  </si>
  <si>
    <t>Műemlék épületek lakói</t>
  </si>
  <si>
    <t>komm.adó</t>
  </si>
  <si>
    <t>65 év feletti komm.adó</t>
  </si>
  <si>
    <t>Iskolai étkeztetés háromszori  (napközi)</t>
  </si>
  <si>
    <t>Iskolai étkeztetés egyszeri (menza)</t>
  </si>
  <si>
    <t>Adókedvezmény részletezése:</t>
  </si>
  <si>
    <t>Magánszemélyek kommunális adója:</t>
  </si>
  <si>
    <t>Saját bevételek (=37+49+55)</t>
  </si>
  <si>
    <t>Megnevezés</t>
  </si>
  <si>
    <t>rovat-
szám</t>
  </si>
  <si>
    <t>Összesen: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</si>
  <si>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</si>
  <si>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</si>
  <si>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</si>
  <si>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</si>
  <si>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</si>
  <si>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</si>
  <si>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</si>
  <si>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</si>
  <si>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</si>
  <si>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</si>
  <si>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</si>
  <si>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</si>
  <si>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</si>
  <si>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</si>
  <si>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</si>
  <si>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</si>
  <si>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</si>
  <si>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</si>
  <si>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</si>
  <si>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</si>
  <si>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</si>
  <si>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</si>
  <si>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</si>
  <si>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</si>
  <si>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</si>
  <si>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</si>
  <si>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</si>
  <si>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</si>
  <si>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</si>
  <si>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</si>
  <si>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</si>
  <si>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</si>
  <si>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</si>
  <si>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</si>
  <si>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</si>
  <si>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</si>
  <si>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</si>
  <si>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</si>
  <si>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</si>
  <si>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</si>
  <si>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</si>
  <si>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</si>
  <si>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</si>
  <si>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</si>
  <si>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</si>
  <si>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</si>
  <si>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</si>
  <si>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</si>
  <si>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</si>
  <si>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</si>
  <si>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</si>
  <si>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</si>
  <si>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</si>
  <si>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</si>
  <si>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</si>
  <si>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</si>
  <si>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</si>
  <si>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</si>
  <si>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</si>
  <si>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</si>
  <si>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</si>
  <si>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</si>
  <si>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</si>
  <si>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</si>
  <si>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</si>
  <si>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</si>
  <si>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</si>
  <si>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</si>
  <si>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</si>
  <si>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</si>
  <si>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</si>
  <si>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</si>
  <si>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</si>
  <si>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</si>
  <si>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</si>
  <si>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</si>
  <si>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Egyéb felhalmozási célú kiadások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</si>
  <si>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</si>
  <si>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</si>
  <si>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</si>
  <si>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</si>
  <si>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Működési célú központosított 
előirányzatok</t>
  </si>
  <si>
    <t>Egyéb működési célú támogatások
 bevételei államháztartáson belülről</t>
  </si>
  <si>
    <t>Bevételek összesen</t>
  </si>
  <si>
    <t>Finanszírozási bevételek-maradvány</t>
  </si>
  <si>
    <t xml:space="preserve"> Munkaad.terh.
Járulékok és szoc.hoz.jár.adó</t>
  </si>
  <si>
    <t xml:space="preserve"> Dologi kiadások</t>
  </si>
  <si>
    <t>K 2
Munkaad.
terh.
Járulékok és szoc.hoz.jár.adó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</si>
  <si>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</si>
  <si>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</si>
  <si>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</si>
  <si>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</si>
  <si>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</si>
  <si>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szociális hozzájárulási adó</t>
  </si>
  <si>
    <t>internet</t>
  </si>
  <si>
    <t xml:space="preserve"> Saldo könyvelő program</t>
  </si>
  <si>
    <t>nod</t>
  </si>
  <si>
    <t>számítógép karbantartás, rendszer telepítés</t>
  </si>
  <si>
    <t xml:space="preserve">vagyonvédelmi rendszer működtetése, opten </t>
  </si>
  <si>
    <t xml:space="preserve">Kiküldetések, reklám- és propagandakiadások </t>
  </si>
  <si>
    <t>Rovat-
szám</t>
  </si>
  <si>
    <t>K 2</t>
  </si>
  <si>
    <t>K 3</t>
  </si>
  <si>
    <t xml:space="preserve"> Munkaad.terh.
járulékok és szoc.hoz.jár.adó</t>
  </si>
  <si>
    <t>K 6</t>
  </si>
  <si>
    <t>Óvodapedagógusok, és az óv.ped.nevelő munkáját közvetlenül segítők bértámogatása
(2-6.sor)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</si>
  <si>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</si>
  <si>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</si>
  <si>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</si>
  <si>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</si>
  <si>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</si>
  <si>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</si>
  <si>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</si>
  <si>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</si>
  <si>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</si>
  <si>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</si>
  <si>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096015</t>
  </si>
  <si>
    <t>folyóirat</t>
  </si>
  <si>
    <t>megnevezése: civil szervezetek működési támogatása</t>
  </si>
  <si>
    <t>Kormányzati funkció (szakfeladat) száma:  013350</t>
  </si>
  <si>
    <t>megnevezése: Önkormányzati vagyonnal való gazdálkodással kapcsolatos feladatok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</si>
  <si>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</si>
  <si>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</si>
  <si>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</si>
  <si>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</si>
  <si>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</si>
  <si>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II.5.a.(1)</t>
  </si>
  <si>
    <t>2016. évben 8 hónapra óv.ped.nevelő munkáját közvetlenül segítők száma (3,0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</si>
  <si>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</si>
  <si>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</si>
  <si>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</si>
  <si>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</si>
  <si>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</si>
  <si>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</si>
  <si>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III.3.d.(1)</t>
  </si>
  <si>
    <t>III.5.c-</t>
  </si>
  <si>
    <t>Rászoruló gyermekek szünidei étkeztetése</t>
  </si>
  <si>
    <t>Kormányzati funkció (szakfeladat) száma:  096015/562913</t>
  </si>
  <si>
    <t>Dologi kiadások  (1+2)</t>
  </si>
  <si>
    <t>Beruházási ÁFA</t>
  </si>
  <si>
    <t>Házi
segítség-nyújtás</t>
  </si>
  <si>
    <t>K 1</t>
  </si>
  <si>
    <t>beruházás</t>
  </si>
  <si>
    <t>Települési támogatás</t>
  </si>
  <si>
    <t xml:space="preserve">egyéb karb.anyag   </t>
  </si>
  <si>
    <t>karbantartás, kisjavítás, értékbecslés</t>
  </si>
  <si>
    <t>összege Ft</t>
  </si>
  <si>
    <t xml:space="preserve">Települési önkormányzatok szociális feladatainak egyéb támogatása  </t>
  </si>
  <si>
    <t>Közvetített szolgáltatások értéke (KLIK)</t>
  </si>
  <si>
    <t>Intézményi gyermekétkeztetés</t>
  </si>
  <si>
    <t xml:space="preserve"> int.gyermek-
étkeztetés</t>
  </si>
  <si>
    <t>Zöldterületkezelés</t>
  </si>
  <si>
    <t>Felújítási kiadások</t>
  </si>
  <si>
    <t>SZJA</t>
  </si>
  <si>
    <t>Élelmiszer vásárlás</t>
  </si>
  <si>
    <t>Egyéb üzemfenntartási anyagok</t>
  </si>
  <si>
    <t>Szakmai anyagok</t>
  </si>
  <si>
    <t>Üzemfenntartási anyagok</t>
  </si>
  <si>
    <t>Egyéb informatikai (Honlap karbantartás)</t>
  </si>
  <si>
    <t>Informatikai szolgáltatások</t>
  </si>
  <si>
    <t>Karbantartás, kisjavítás</t>
  </si>
  <si>
    <t>Bérlet és lizing</t>
  </si>
  <si>
    <t>Közvetített szolgáltatások ÁHB és ÁHK</t>
  </si>
  <si>
    <t>Karbantartás</t>
  </si>
  <si>
    <t>jutalom</t>
  </si>
  <si>
    <t>Egyéb szolgáltatások összesen</t>
  </si>
  <si>
    <t>Szociális hozzájárulási adó 22%</t>
  </si>
  <si>
    <t>munkáltatói szja   1,1*0,15</t>
  </si>
  <si>
    <t xml:space="preserve">Szociális hozzájárulási adó </t>
  </si>
  <si>
    <t>SE támogatás</t>
  </si>
  <si>
    <t>Német Nemzetiségi Egyesület támogatás</t>
  </si>
  <si>
    <t>ebből  - Rozmaring Nyugdíjas Klub</t>
  </si>
  <si>
    <t>ebből  - Polányi Fittness Csoport</t>
  </si>
  <si>
    <t>Beruházás összesen</t>
  </si>
  <si>
    <t>Foglalkoztatottak jutalma</t>
  </si>
  <si>
    <t>Szociális hozzájárulási adó</t>
  </si>
  <si>
    <t>2016. évben 4 hónapra óvodaped.elismert létszáma (4,7 fő)</t>
  </si>
  <si>
    <t>III.3.j</t>
  </si>
  <si>
    <t>Bölcsőde, minibölcsőde</t>
  </si>
  <si>
    <t>összevont ágazati pótlék</t>
  </si>
  <si>
    <t>Közhatalmi bevételek</t>
  </si>
  <si>
    <t>Mozgáskorlátozott személyek, 
költségvetési szerv,
egyház, egyesületek</t>
  </si>
  <si>
    <t>beruházási ÁFA</t>
  </si>
  <si>
    <t xml:space="preserve">2017. évben 8 hónapra óvodaped.elismert létszáma </t>
  </si>
  <si>
    <t xml:space="preserve">2017. évben 8 hónapra óv.ped.nevelő munkáját közvetlenül segítők száma </t>
  </si>
  <si>
    <t>2017. évben 4 hónapra óvodaped.elismert létszáma</t>
  </si>
  <si>
    <t>2017 évben 4 hónapra óvodaped.elismert létszáma pótlólagos összeg(szeptemberi bérrendezés)</t>
  </si>
  <si>
    <t xml:space="preserve">2017. évben 4 hónapra óv.ped.nevelő munkáját közvetlenül segítők száma </t>
  </si>
  <si>
    <t xml:space="preserve">ÓVODAI NEVELÉS kiadásai
</t>
  </si>
  <si>
    <t xml:space="preserve">2017. évben 8 hónapra 1 gyermeknevelése a napi 8 órát eléri vagy meghaladja </t>
  </si>
  <si>
    <t xml:space="preserve">2017. évben 4 hónapra 1 gyermeknevelése a napi 8 órát eléri vagy meghaladja </t>
  </si>
  <si>
    <t>Intézményi GYERMEKÉTKEZTETÉS</t>
  </si>
  <si>
    <t>Gyermekéétkeztetés bevételei</t>
  </si>
  <si>
    <t>Bölcsődei  ellátás támogatás</t>
  </si>
  <si>
    <t>Irányító szervi támogatás( szociális tám terhére)</t>
  </si>
  <si>
    <t>Mini bölcsőde kiadásai</t>
  </si>
  <si>
    <t>066010</t>
  </si>
  <si>
    <t xml:space="preserve">Hivatal működési támogatása </t>
  </si>
  <si>
    <t xml:space="preserve">Közvetített szolgáltatások értéke </t>
  </si>
  <si>
    <t>Irodaszer, nyomtatvány, nyomtatási kellékek</t>
  </si>
  <si>
    <t>Adatátviteli célú távközlés (domain név)</t>
  </si>
  <si>
    <t>Bérlet és lízing</t>
  </si>
  <si>
    <t>Szakmai tevékenységet segítő szolgáltatások (pályázatírás)</t>
  </si>
  <si>
    <t>Egyéb dologi kiadások - testvér települési kapcsolatok</t>
  </si>
  <si>
    <t>villamosenergia szolgáltatás</t>
  </si>
  <si>
    <t>megnevezése: Zöldterület-kezelés</t>
  </si>
  <si>
    <t>biztosítási díjak (géptörés, kötelező)</t>
  </si>
  <si>
    <t>Törvény szerinti illetmény</t>
  </si>
  <si>
    <t>Céljutalom, projekt prémium</t>
  </si>
  <si>
    <t>Karbantartási, kisjavítási szolgáltatás</t>
  </si>
  <si>
    <t>rendezvények anyag ktg., élelmiszer, papíráru, gázpalack csere</t>
  </si>
  <si>
    <t>bérlet és lízing</t>
  </si>
  <si>
    <t>ebből  - Nemzetiségi dalkör</t>
  </si>
  <si>
    <t>Polgárőr Egyesület támogatása</t>
  </si>
  <si>
    <t>ebből  - Magyarpolány Hangja Vegyeskar</t>
  </si>
  <si>
    <t>ebből  - Lenvirág Szövőszakkör</t>
  </si>
  <si>
    <t>ebből  - Német Nemzetiségi Tánckar</t>
  </si>
  <si>
    <t>Munkaruha</t>
  </si>
  <si>
    <t>Brixol - testvértelepülési kapcsolat (számla alapján)</t>
  </si>
  <si>
    <t>Önkormányzati hivatal működésének támogatása ( 8,31 fő )</t>
  </si>
  <si>
    <t>egyéb szolgáltatások - Nyárbúcsúztató</t>
  </si>
  <si>
    <t>egyéb szolgáltatások összesen</t>
  </si>
  <si>
    <t>Törvény szerinti illetmények összesen</t>
  </si>
  <si>
    <t>Közüzemi szolgáltatások összesen</t>
  </si>
  <si>
    <t>Díjak,egyéb befiz.kapcs.kiadás</t>
  </si>
  <si>
    <t>Egy civil vagy más nonprofit</t>
  </si>
  <si>
    <t>Kincstár jegyek vás</t>
  </si>
  <si>
    <t>ÁHB megelőlegezések visszafiz</t>
  </si>
  <si>
    <t>Mc le nem vonható ÁFA</t>
  </si>
  <si>
    <t>Díjak egy befiz-hez kapcs.ki</t>
  </si>
  <si>
    <t>Szelllemi termékék beszerzése</t>
  </si>
  <si>
    <t>Betegszabadság kia.</t>
  </si>
  <si>
    <t>SZOCHO kia</t>
  </si>
  <si>
    <t>EHO kia</t>
  </si>
  <si>
    <t>Táppénz hozzájár</t>
  </si>
  <si>
    <t xml:space="preserve">Munkáltatót terhelő személyi </t>
  </si>
  <si>
    <t>Egy éven belül elhasználódó</t>
  </si>
  <si>
    <t>Kisért. gép,ber és felsz</t>
  </si>
  <si>
    <t>Beruh.c le nem vont ÁFA</t>
  </si>
  <si>
    <t>Egy gép,ber és felsz felújí</t>
  </si>
  <si>
    <t>Felúj.c le nem vonható ÁFA</t>
  </si>
  <si>
    <t>Díjak egy befizhez kapcs.ki</t>
  </si>
  <si>
    <t>Beruh. C  le nem vonható ÁFA</t>
  </si>
  <si>
    <t>egy költségtérítések</t>
  </si>
  <si>
    <t>Alapilletmények</t>
  </si>
  <si>
    <t>SZOCHO</t>
  </si>
  <si>
    <t>Reklám és propaganda</t>
  </si>
  <si>
    <t>arculattervezés</t>
  </si>
  <si>
    <t>Kisért gép ber. és felsz</t>
  </si>
  <si>
    <t>Beruh. c le nem vonható ÁFA</t>
  </si>
  <si>
    <t>Szakmai anyagbeszerzés</t>
  </si>
  <si>
    <t>Késedelmi kamat,pótlék</t>
  </si>
  <si>
    <t xml:space="preserve"> </t>
  </si>
  <si>
    <t>Belföldi kiküldetés</t>
  </si>
  <si>
    <t>Kisért.inf.eszk beszerz</t>
  </si>
  <si>
    <t>Beruh.c. le nem vonható ÁFA</t>
  </si>
  <si>
    <t>Kisért gép,ber és felsz</t>
  </si>
  <si>
    <t>Egy építmény beszerzés</t>
  </si>
  <si>
    <t>Egy szakmai tervet segítő szol</t>
  </si>
  <si>
    <t>Kisért gép,ber.és felsz.</t>
  </si>
  <si>
    <t>Egyéb szolgáltatások Bankköltség, postai dijak</t>
  </si>
  <si>
    <t>Egyéb üzemeltetési szolgáltatások</t>
  </si>
  <si>
    <t>Szellemi termékek beszerzése ASP</t>
  </si>
  <si>
    <t>Beruh.c le nem vonható ÁFA asp</t>
  </si>
  <si>
    <t>Informatikai eszközök beszerzése ASP</t>
  </si>
  <si>
    <t xml:space="preserve">K </t>
  </si>
  <si>
    <t>Beruházások összesen</t>
  </si>
  <si>
    <t>Egyéb építmények beszerzése, létesítése</t>
  </si>
  <si>
    <t>dologi kadások</t>
  </si>
  <si>
    <t>Építmények felújítása</t>
  </si>
  <si>
    <t>Kormányzati funkció (szakfeladat) száma:  018010</t>
  </si>
  <si>
    <t>Kormányzati funkció (szakfeladat) száma:  018020</t>
  </si>
  <si>
    <t>megnevezése: Központimköltségvetési befiztések</t>
  </si>
  <si>
    <t>Szakmai tevékenységet segítő szolgáltatás</t>
  </si>
  <si>
    <t>Tűzvédelem</t>
  </si>
  <si>
    <t>munkáltatói döntése és EÜ bérkiegészítés (12*57686)</t>
  </si>
  <si>
    <t>közalkalmazott bérkompenzációja(12*15000)</t>
  </si>
  <si>
    <t>Díjak,egy befiz.kapcs.(Védőnői tagdíj)</t>
  </si>
  <si>
    <t>működés célú p.eszk átadás(rezsiktg. támogatás)(12*74366)</t>
  </si>
  <si>
    <t>adatátviteli díj (8955*12)</t>
  </si>
  <si>
    <t>Nem adatátviteli célú távköz (2800*12)</t>
  </si>
  <si>
    <t>Egy szakmai szolg (nyárbúcsúztató, idősek napja)</t>
  </si>
  <si>
    <t>Reklám-, propaganda kiad. (Naptárak,képeslapok, meghívók)</t>
  </si>
  <si>
    <t>Egyéb díjfak</t>
  </si>
  <si>
    <t>Beriházás összesen</t>
  </si>
  <si>
    <t>k</t>
  </si>
  <si>
    <t>személyi juttatások összesen</t>
  </si>
  <si>
    <t>megnevezése:  intézményi gyermekétkeztetésétkeztetés</t>
  </si>
  <si>
    <t>egyéb üzemeltetés-rovarírtás, szemétszállítéás</t>
  </si>
  <si>
    <t>Bérkompenzáció</t>
  </si>
  <si>
    <t>I.1.jogcímekhez kapcsolódó kiegészítés</t>
  </si>
  <si>
    <t>I.6.</t>
  </si>
  <si>
    <t>Polgármester illetmény támogatása</t>
  </si>
  <si>
    <t>Központi kv-i berfizetések</t>
  </si>
  <si>
    <t>2021</t>
  </si>
  <si>
    <t>költségvetési levelek</t>
  </si>
  <si>
    <t>018020</t>
  </si>
  <si>
    <t>Központi költségvetési befizetések</t>
  </si>
  <si>
    <t>Épületek</t>
  </si>
  <si>
    <t>Építmények</t>
  </si>
  <si>
    <t>Gépek berendezések</t>
  </si>
  <si>
    <t>Turisztikai pályázat összesen</t>
  </si>
  <si>
    <t>Egy szakmai tervet segítő szolg.(pályázati menedzsment, szakmai szolgáltatsok)</t>
  </si>
  <si>
    <t>Mini bölcsőde kialakítása</t>
  </si>
  <si>
    <t>Felhalmozási támogatások</t>
  </si>
  <si>
    <t>Egy építmény beszerz,létesítés (Járdaépítés I. szakasz)</t>
  </si>
  <si>
    <t>Dijak egyéb befizetések</t>
  </si>
  <si>
    <t>Breruházás összesen</t>
  </si>
  <si>
    <t>Munkavégzésre irányuló egyéb jogvisziny (Megbízási szerződés)</t>
  </si>
  <si>
    <t>Egyéb tárgyi eszkö</t>
  </si>
  <si>
    <t>Felújítási ÁFA</t>
  </si>
  <si>
    <t>Felújítás összesen</t>
  </si>
  <si>
    <t>Kormányzati funkció (szakfeladat) száma:   047320</t>
  </si>
  <si>
    <t>Munkavégzésre irányuló egyéb jogiszony</t>
  </si>
  <si>
    <t>Munkáltatói járulékok</t>
  </si>
  <si>
    <t>Kormányzati funkció (szakfeladat) száma:   104030</t>
  </si>
  <si>
    <t>Egyéb tárgyi eszköz beszerzés</t>
  </si>
  <si>
    <t xml:space="preserve">Épületek felújítása </t>
  </si>
  <si>
    <t>Reklám propaganda  (közbeszerzési hirdetmény</t>
  </si>
  <si>
    <t>Egyéb dologi kiadások (közbeszerzési lebonyolítási diak)</t>
  </si>
  <si>
    <t>Reklám propaganda - nyilvánosság biztosításqa</t>
  </si>
  <si>
    <t>Egyéb tárgyi eszközök beszerzése</t>
  </si>
  <si>
    <t>Beruházás   összesen</t>
  </si>
  <si>
    <t>Építmények (Utak, járdák. Terek)</t>
  </si>
  <si>
    <t>Díjak egy befiz-hez kapcs, (közbeszerzés költségei, telekkialakítás)</t>
  </si>
  <si>
    <t>Dologi kiadások,</t>
  </si>
  <si>
    <t>egyéb szolgáltatás: Szállítási szolgi díjak</t>
  </si>
  <si>
    <t>Költségvetési kiadáspk</t>
  </si>
  <si>
    <t>Templomfelújítás</t>
  </si>
  <si>
    <t>Fábián Mihályné (Sporttámogatás)</t>
  </si>
  <si>
    <t>táppénzhozzájárulás</t>
  </si>
  <si>
    <t>Közvetített szolgáltatás</t>
  </si>
  <si>
    <t>Bérleti díjak</t>
  </si>
  <si>
    <t>Szakmai tevékenyéget  segítő szolgáltatások</t>
  </si>
  <si>
    <t>Munkáltatói járulék</t>
  </si>
  <si>
    <t>Működési célú előzetesen felszámított ÁFA</t>
  </si>
  <si>
    <t xml:space="preserve">Dologi kiadások </t>
  </si>
  <si>
    <t>B115</t>
  </si>
  <si>
    <t xml:space="preserve">V </t>
  </si>
  <si>
    <t>Kiegészítő támogatások</t>
  </si>
  <si>
    <t>Működési kölcsönök visszatérülése (Nemzetiségi Önkormányzat)</t>
  </si>
  <si>
    <t>B814</t>
  </si>
  <si>
    <t>ÁHB megelőlegezések bevétele (közfoglalkoztatás átfutó)</t>
  </si>
  <si>
    <t>B411</t>
  </si>
  <si>
    <t>Kiszámlázott ÁFA</t>
  </si>
  <si>
    <t>B406</t>
  </si>
  <si>
    <t xml:space="preserve">Átvett pénzeszközök </t>
  </si>
  <si>
    <t>K5131</t>
  </si>
  <si>
    <t>ÁHB megelőlegezések</t>
  </si>
  <si>
    <t>Működési kölcsön nyújtása ÁHB</t>
  </si>
  <si>
    <t>Intézmény finanszirozás</t>
  </si>
  <si>
    <t>Előző évi elszámolások kiadásai</t>
  </si>
  <si>
    <t>Biztosítás   kötelező, utas, casco, szállítás szolgáltatás</t>
  </si>
  <si>
    <t>Informatikai kiadások (=18+19)</t>
  </si>
  <si>
    <t>Külső személyi juttatások</t>
  </si>
  <si>
    <t>Munkaadókat terhelő járulékok és szoc. Hozzájárulási adó</t>
  </si>
  <si>
    <t>Különféle befizetések és egyéb dologi kadások</t>
  </si>
  <si>
    <t>Kormányzati funkció összesen</t>
  </si>
  <si>
    <t>Egyéb szolgáltatások (K337)</t>
  </si>
  <si>
    <t>Szolgáltatási kiadások</t>
  </si>
  <si>
    <t>DOLOGI KIADÁSOKI</t>
  </si>
  <si>
    <t>Külső személyi juttatás</t>
  </si>
  <si>
    <t>Egyéb működési célú kiadások (=1) (Dologi kiad. )</t>
  </si>
  <si>
    <t>Felhalmozási célú visszatérítendő támogatások</t>
  </si>
  <si>
    <t>Kormányzati funkció (szakfeladat) száma:   107080</t>
  </si>
  <si>
    <t>Szakmai tevékenységet segítő szolgáltatások</t>
  </si>
  <si>
    <t>Beruházási célú előz. Felsz. Ált. forg.adó</t>
  </si>
  <si>
    <t>I.1.d.</t>
  </si>
  <si>
    <t>szochó béren kívüli</t>
  </si>
  <si>
    <t xml:space="preserve">Ingatlanok felújítása </t>
  </si>
  <si>
    <t>teljesmunkaidős egyéb bérr.hat. alá tartózó  béren kívüli juttatása</t>
  </si>
  <si>
    <t>közalkalmazottak béren kívüli  juttatása</t>
  </si>
  <si>
    <t>szocho bérren kívüli</t>
  </si>
  <si>
    <t>Kis értékű tárgyi eszköz</t>
  </si>
  <si>
    <t>egyéb szakmai tev. szolgáltatás   - továbbképzés</t>
  </si>
  <si>
    <t>K,</t>
  </si>
  <si>
    <t xml:space="preserve">Kormányzati funkció (szakfeladat) összesen </t>
  </si>
  <si>
    <t>K 12</t>
  </si>
  <si>
    <t>Foglalkoztatottak béren kívüli juttatása</t>
  </si>
  <si>
    <t>Szociális hozzájárulási adói adó- béren kívüli</t>
  </si>
  <si>
    <t xml:space="preserve">Munkaadói szja  </t>
  </si>
  <si>
    <t xml:space="preserve">megnevezése: Gyermekek napközbeni ellátása családi bölcsőde, munkahelyi bölcsőde, </t>
  </si>
  <si>
    <t xml:space="preserve">munkáltatói szja   </t>
  </si>
  <si>
    <t>egyszerűsített foglalkoztatás</t>
  </si>
  <si>
    <t>egyszerűsített foglalkoztatás Közterhe</t>
  </si>
  <si>
    <t>Kultúrák közötti párpeszéd</t>
  </si>
  <si>
    <t>megnevezése:  Esélyegyenlőség elősegítését elősegítő tevékenységek és pőrogramok (EFOP pályázat)</t>
  </si>
  <si>
    <t>Szociális hozzájárulási adó - béren kívüli</t>
  </si>
  <si>
    <t>Munkáltatói SZJA</t>
  </si>
  <si>
    <t>Immateriális javask( szoftverek kiviteli és eng-.i tervek</t>
  </si>
  <si>
    <t>047320</t>
  </si>
  <si>
    <t>Turizmus fejlesztlsi támogatások és tevékenységek</t>
  </si>
  <si>
    <t xml:space="preserve"> Esélyegyenlőség elősegítését elősegítő tevékenységek és programok </t>
  </si>
  <si>
    <t>900020</t>
  </si>
  <si>
    <t>2022</t>
  </si>
  <si>
    <t xml:space="preserve">Kiszámlázott ÁFA </t>
  </si>
  <si>
    <t>,</t>
  </si>
  <si>
    <t>Átvett pénzeszközök</t>
  </si>
  <si>
    <t>B816</t>
  </si>
  <si>
    <t>Hivatal működésének támogatása</t>
  </si>
  <si>
    <t xml:space="preserve">IRÁNYÍTÓSZERVI TÁMOGATÁS
</t>
  </si>
  <si>
    <t xml:space="preserve">BEVÉTELEK ÖSSZESEN
</t>
  </si>
  <si>
    <t xml:space="preserve">KIADÁSOK ÖSSZESEN
</t>
  </si>
  <si>
    <t>Hivatal összesen</t>
  </si>
  <si>
    <t xml:space="preserve">Foglalkoztatottak személyi juttatásai </t>
  </si>
  <si>
    <t>Állományba nem tartozók megbízási díja</t>
  </si>
  <si>
    <t xml:space="preserve">Munkaadókat terhelő járulékok és szociális hozzájárulási adó                                                          </t>
  </si>
  <si>
    <t>gyógyszer</t>
  </si>
  <si>
    <t>könyv</t>
  </si>
  <si>
    <t xml:space="preserve">Szakmai anyagok beszerzése </t>
  </si>
  <si>
    <t>karbantartási anyagok</t>
  </si>
  <si>
    <t xml:space="preserve">Üzemeltetési anyagok beszerzése </t>
  </si>
  <si>
    <t xml:space="preserve">Készletbeszerzés </t>
  </si>
  <si>
    <t>telefon</t>
  </si>
  <si>
    <t>Kommunikációs szolgáltatások</t>
  </si>
  <si>
    <t>gáz</t>
  </si>
  <si>
    <t>villany</t>
  </si>
  <si>
    <t>víz</t>
  </si>
  <si>
    <t>Karbantartási, kisjavítási szolgáltatások (festés, kazánkarb. egyéb…)</t>
  </si>
  <si>
    <t>Teljesítés 2019.12.31</t>
  </si>
  <si>
    <t>Munkaadókat terhelő járulékok és szoc.ho</t>
  </si>
  <si>
    <t>közüzemi díj</t>
  </si>
  <si>
    <t>ingatlanok beszerzése</t>
  </si>
  <si>
    <t>tárgyi eszköz beszerzése</t>
  </si>
  <si>
    <t>Beruházás ÁFA</t>
  </si>
  <si>
    <t>Felújítás ÁFA</t>
  </si>
  <si>
    <t>Felújítások összesen</t>
  </si>
  <si>
    <t>Készletbeszerzés</t>
  </si>
  <si>
    <t>Szakmai tevékenység</t>
  </si>
  <si>
    <t>Kiküldetés,reklám,propaganda</t>
  </si>
  <si>
    <t xml:space="preserve">Polgármester és alpolgármester költségtérítése </t>
  </si>
  <si>
    <t xml:space="preserve">közalkalmazott alapilletménye </t>
  </si>
  <si>
    <t>Üzemeltetési adatok beszerzése</t>
  </si>
  <si>
    <t>Egyéb kommunikációs szolgáltatás</t>
  </si>
  <si>
    <t>Kommunikációs szolg.</t>
  </si>
  <si>
    <t>Egyéb működési célu kiadások</t>
  </si>
  <si>
    <t>Közlekedési költségtétítés</t>
  </si>
  <si>
    <t>Egyéb működési célú tám.államházt.b. helyi önkormányzatok</t>
  </si>
  <si>
    <t>Egyéb működési célú tám.államházt.b. elkül.állami pénzalapok</t>
  </si>
  <si>
    <t>Finanszírozási feladatok</t>
  </si>
  <si>
    <t>Egyélb dologi kiadások</t>
  </si>
  <si>
    <t>Munkáltatót  terh.szja</t>
  </si>
  <si>
    <t>Egyéb tárgyi eszközök</t>
  </si>
  <si>
    <t>Beruhárási célú ÁFA</t>
  </si>
  <si>
    <t>Ingatlanok beszerzése,létesítése</t>
  </si>
  <si>
    <t>Üzemeltetési anyagok</t>
  </si>
  <si>
    <t>Egyéb felhalmozási célu kiadások</t>
  </si>
  <si>
    <t>Egyéb működési célu támogatások</t>
  </si>
  <si>
    <t>hajtó- és kenőanyag beszerzés (Üzemanyag)</t>
  </si>
  <si>
    <t xml:space="preserve">szakmai szolgáltatás </t>
  </si>
  <si>
    <t>hajtó- és kenőanyag beszerzés, sikosság mentesítő anyagok</t>
  </si>
  <si>
    <t>egyéb üzemeltetés, fenntartás---- hótolás, síkosság mentesítés</t>
  </si>
  <si>
    <t>közüzemi szolgáltatások</t>
  </si>
  <si>
    <t>egyéb anyag beszerzése és virágosítás</t>
  </si>
  <si>
    <t xml:space="preserve">Traktor felújítás </t>
  </si>
  <si>
    <t>Céljuttatás,projektprémium</t>
  </si>
  <si>
    <t>Kormányzati funkció (szakfeladat) száma:   062020</t>
  </si>
  <si>
    <t xml:space="preserve">megnevezése Településfejlesztési projektek és támogatások </t>
  </si>
  <si>
    <t>Személyi juttasok összesen</t>
  </si>
  <si>
    <t>béreket és közterheket tartalmazzák</t>
  </si>
  <si>
    <t>adatátviteli célú távközlési díj (Internet és Védőnői program)</t>
  </si>
  <si>
    <t>nem adatátviteli díj (telefon)</t>
  </si>
  <si>
    <t>Rezsi költség támogatás megállapodás alapján</t>
  </si>
  <si>
    <t xml:space="preserve">Egy különféle inf szolg ( vagyonvédelmi távfelügyelet) </t>
  </si>
  <si>
    <t>Passióval együtt</t>
  </si>
  <si>
    <t>Egyéb működési célu támogatások államháztartáson kívül (Plébánia)</t>
  </si>
  <si>
    <t>szakmai anyag beszerzés (ételminta tartók)</t>
  </si>
  <si>
    <t>Magyar Falu program, Főtér rekonstrukció pályázat,  Energetikai pályázat</t>
  </si>
  <si>
    <t>Szociális étkeztetés (35 fő)</t>
  </si>
  <si>
    <t>A finanszírozás szempontjából elismert dolgozók bértámogatása</t>
  </si>
  <si>
    <t>Egyéb bevételek</t>
  </si>
  <si>
    <t>Finanszírozási bevételek</t>
  </si>
  <si>
    <t>Lakott külterületek támogatás</t>
  </si>
  <si>
    <t>Kormányzati funkció (szakfeladat) száma:   091140</t>
  </si>
  <si>
    <t>megnevezése: óvodai nevelés ellátás működési kiadásai</t>
  </si>
  <si>
    <t>Múszaki felülvizsgálat</t>
  </si>
  <si>
    <t>Dijak, egyéb brefizetések</t>
  </si>
  <si>
    <t>Elszámolás az állami költségvetéssel</t>
  </si>
  <si>
    <t>18010</t>
  </si>
  <si>
    <t>K915</t>
  </si>
  <si>
    <t>K914</t>
  </si>
  <si>
    <t>062020</t>
  </si>
  <si>
    <t>település fejéesztési projektek és támogatások</t>
  </si>
  <si>
    <t>091140</t>
  </si>
  <si>
    <t>Óvodai ellátás működési kiadásai</t>
  </si>
  <si>
    <t>b411</t>
  </si>
  <si>
    <t>Vadkár szakértői díj</t>
  </si>
  <si>
    <t>Közvetített szolgáltatások bevétele</t>
  </si>
  <si>
    <t>B813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</si>
  <si>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</si>
  <si>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</si>
  <si>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</si>
  <si>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</si>
  <si>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</si>
  <si>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</si>
  <si>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</si>
  <si>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</si>
  <si>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</si>
  <si>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Eredeti előirányzat</t>
  </si>
  <si>
    <t>(16-19.sor)</t>
  </si>
  <si>
    <t>élelmiszer ( választások)</t>
  </si>
  <si>
    <t xml:space="preserve"> (28-35.sor)</t>
  </si>
  <si>
    <t xml:space="preserve"> (37-39.sor)</t>
  </si>
  <si>
    <t>Egyéb üzemfeltetési szolgáltatások</t>
  </si>
  <si>
    <t xml:space="preserve"> (55-58 sor)</t>
  </si>
  <si>
    <t>018010</t>
  </si>
  <si>
    <t>Elszámolás a központi költségvetéssel</t>
  </si>
  <si>
    <t>Turizmus fejlesztési támogatások és tevékenységek</t>
  </si>
  <si>
    <t>Település fejlesztési projektek és támogatások</t>
  </si>
  <si>
    <t>Esélyegyenlőség elősegítését elősegítő tevékenységek és programok</t>
  </si>
  <si>
    <t>2023</t>
  </si>
  <si>
    <t>2020. évi várható bevételek havi forgalma</t>
  </si>
  <si>
    <t>2016. évben 8 hónapra óvodaped.elismert létszáma (5,6 fő)</t>
  </si>
  <si>
    <t>2016. évben 4 hónapra óvodaped.elismert létszáma (5,3 fő) pótlólagos összeg</t>
  </si>
  <si>
    <t>Frelhalmozási bevételek (Ingatlan értékesítés)</t>
  </si>
  <si>
    <t>Polgármester és alpolgármester illetménye</t>
  </si>
  <si>
    <t>2020. évi Előirányzat</t>
  </si>
  <si>
    <t>Egyéb Költségtérítések</t>
  </si>
  <si>
    <t>Szállítás szolgáltatás</t>
  </si>
  <si>
    <t>Nemzetiségi önkormányzatoknak nyújtott visszatérítendő támogatás</t>
  </si>
  <si>
    <t>Egy civil vagy más nonprofit (Tagdíjak)</t>
  </si>
  <si>
    <t>megnevezése: Önkormányzatok elszámolása a központi költségvetéssel</t>
  </si>
  <si>
    <t>Béren kívüli juttats</t>
  </si>
  <si>
    <t>megnevezése: turizmusfejlesztési támogatások és tevékenységek</t>
  </si>
  <si>
    <t>Immateriális javask (szoftverek kiviteli és eng-.i tervek)</t>
  </si>
  <si>
    <t>kéményseprés</t>
  </si>
  <si>
    <t>Vásárolt közszolg.kiadások</t>
  </si>
  <si>
    <t>ÁHK közvetett szolg (Szarka Gyula Szerzői jogdíj)</t>
  </si>
  <si>
    <t>Vásárolt élelmezés (idősek napja)</t>
  </si>
  <si>
    <t>Óvodai játékok telepítési költsége</t>
  </si>
  <si>
    <t>irodaszer (címke)</t>
  </si>
  <si>
    <t>Megbízási dijak</t>
  </si>
  <si>
    <t>Egyéb szolgáltatások (projekt menedzsment)</t>
  </si>
  <si>
    <t>közalk. béren kívüli juttatása</t>
  </si>
  <si>
    <t>Szállítási költség</t>
  </si>
  <si>
    <t>Céljuttatás, projekt prémium</t>
  </si>
  <si>
    <t>Szakmai nyomtatávnyok ( iktatókönyv, névmutató, esküvői  emléklap)</t>
  </si>
  <si>
    <t>107080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</si>
  <si>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</si>
  <si>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</si>
  <si>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</si>
  <si>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</si>
  <si>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</si>
  <si>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</si>
  <si>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</si>
  <si>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</si>
  <si>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</si>
  <si>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</si>
  <si>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</si>
  <si>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</si>
  <si>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</si>
  <si>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</si>
  <si>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</si>
  <si>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</si>
  <si>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</si>
  <si>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</si>
  <si>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</si>
  <si>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2021. évi előirányzat</t>
  </si>
  <si>
    <t>Teljesítés 2020.12.31</t>
  </si>
  <si>
    <t>2021. évi Előirányzat</t>
  </si>
  <si>
    <t>Béren kívüli juttatás szochó.</t>
  </si>
  <si>
    <t xml:space="preserve">visszafizetési kötelezettség kamata </t>
  </si>
  <si>
    <t>ÁHB megelőlegezések (2020. évi tám előleg visszafizetése)</t>
  </si>
  <si>
    <t>Gyermekjóléti társulás Herend</t>
  </si>
  <si>
    <t>Egy éven belül elhasználódó munkaruha</t>
  </si>
  <si>
    <t>Egy szakmai tev.-t segtítő szolg.</t>
  </si>
  <si>
    <t>Bérlet és lízing - külterületi utak karbantartása</t>
  </si>
  <si>
    <t xml:space="preserve">Műk.célú előzetesen felszámított ÁFA </t>
  </si>
  <si>
    <t>Felújítás-építmény: Kossuth utca aszfaltmburkolat, árkok, átereszek kialakítása</t>
  </si>
  <si>
    <t>Megbízási díjak</t>
  </si>
  <si>
    <t>Munkaadókat terhelő járulékok</t>
  </si>
  <si>
    <t xml:space="preserve">teljes munkaidős egyéb bérr.hat. alá tartózó </t>
  </si>
  <si>
    <t xml:space="preserve">karbantartási, kisjavítási szolgáltatási kiadások </t>
  </si>
  <si>
    <t xml:space="preserve">gázenergia szolgáltatás  </t>
  </si>
  <si>
    <t>villamosenergia szolgáltatás  (telefonfülke)</t>
  </si>
  <si>
    <t>víz- és csatornadíj  (közkutak)</t>
  </si>
  <si>
    <t xml:space="preserve">biztosítások (vagyonbiztosítás)  </t>
  </si>
  <si>
    <t>Díjak egy befiz.kapcs.ki(Bakonykarszt gördülő fejlesztési terv)</t>
  </si>
  <si>
    <t>egyéb díjak  (zöldterület gondozás, elektronikai hulladék elszáll.)</t>
  </si>
  <si>
    <t>Bérlet és lising</t>
  </si>
  <si>
    <t>Kormányzati funkció (szakfeladat) száma:   074040</t>
  </si>
  <si>
    <t>megnevezése: Fertőző megbetegedeések megelőzése, járványügyi ellátás ( COVID)</t>
  </si>
  <si>
    <t>Egyéb szolgátatások</t>
  </si>
  <si>
    <t>Működési előzetesen felszámított ÁFA</t>
  </si>
  <si>
    <t>Kormányzati funkció (szakfeladat) száma:   076062</t>
  </si>
  <si>
    <t>megnevezése: Település egészségügyi feladatok</t>
  </si>
  <si>
    <t>Szakmai anyagok beszerzés</t>
  </si>
  <si>
    <t>MT hatálya alá tartozó teljes munkaidős alkalmazott TV illetménye</t>
  </si>
  <si>
    <t>MT hatálya alá tartozó teljes munkaidős alkalmazott jutalma</t>
  </si>
  <si>
    <t>MT hatálya alá tartozó teljes munkaidős alkalmazott béren kívüli juttatása</t>
  </si>
  <si>
    <t>MT hatálya alá tartozó teljes munkaidős alkalmazott T</t>
  </si>
  <si>
    <t>Egyéb szakmai anyagok beszerzése</t>
  </si>
  <si>
    <t>egyéb üzemeltetési anyag higiéniai papíráru(papír abrosz</t>
  </si>
  <si>
    <t>egyéb szolgáltatások - szemétszállítás</t>
  </si>
  <si>
    <t>Előző évi elszámolás kötelezettsége -  Gyermekétkeztetés</t>
  </si>
  <si>
    <t>Az  adatok csak a  2020.december - 2021. február</t>
  </si>
  <si>
    <t>egyéb üzemeltetés, fenntartás---- külterületi utak karbantartása</t>
  </si>
  <si>
    <t>Betegszabadság, egyéb költségtérítés, kompenzáció</t>
  </si>
  <si>
    <t>Kormányzati funkció (szakfeladat) száma:   104035</t>
  </si>
  <si>
    <t>megnevezése: Gyermekétkeztetés böcsődében</t>
  </si>
  <si>
    <t>KÉSZLETBESZERZÉS</t>
  </si>
  <si>
    <t>Informatikai szolgáltatáspk</t>
  </si>
  <si>
    <t>Egyéb komm.szolgáltatások</t>
  </si>
  <si>
    <t>Kommunikáció</t>
  </si>
  <si>
    <t>foglalkoztatottak egyéb személyi juttatásai, szabadság megváltás</t>
  </si>
  <si>
    <t>Eredeti</t>
  </si>
  <si>
    <t>Fertőző megbetegedés-ek megelőzése</t>
  </si>
  <si>
    <t>074040</t>
  </si>
  <si>
    <t>Fertőző betegségek megelőzése (Covid-19)</t>
  </si>
  <si>
    <t>60.</t>
  </si>
  <si>
    <t>61.</t>
  </si>
  <si>
    <t>B407</t>
  </si>
  <si>
    <t>visszaigényelhető adó</t>
  </si>
  <si>
    <t>Pénzmaradvány 2020.</t>
  </si>
  <si>
    <t>Működési kölcsönök visszatérülése</t>
  </si>
  <si>
    <t>Egyéb  külső személyi juttatások</t>
  </si>
  <si>
    <t>Egyéb személyi juttatások</t>
  </si>
  <si>
    <t>2024</t>
  </si>
  <si>
    <t xml:space="preserve">Műemlék épület 17 db x 9000,- Ft/év </t>
  </si>
  <si>
    <t xml:space="preserve">65 év feletti egedül élő személyek: 29 fő x 9000,- Ft/év </t>
  </si>
  <si>
    <t>Kislőd</t>
  </si>
  <si>
    <t>29.</t>
  </si>
  <si>
    <t>30.</t>
  </si>
  <si>
    <t>31.</t>
  </si>
  <si>
    <t>32.</t>
  </si>
  <si>
    <t>33.</t>
  </si>
  <si>
    <t>34.</t>
  </si>
  <si>
    <t>35.</t>
  </si>
  <si>
    <t>41.</t>
  </si>
  <si>
    <t>44.</t>
  </si>
  <si>
    <t>45.</t>
  </si>
  <si>
    <t>46.</t>
  </si>
  <si>
    <t>49.</t>
  </si>
  <si>
    <t>51.</t>
  </si>
  <si>
    <t>59.</t>
  </si>
  <si>
    <t xml:space="preserve">Megbízási díj </t>
  </si>
  <si>
    <t xml:space="preserve">Szociális hozzájárulási </t>
  </si>
  <si>
    <t>Mini bölcsőde összesen</t>
  </si>
  <si>
    <t>Egyéb külső személyi juttatás</t>
  </si>
  <si>
    <t xml:space="preserve"> A </t>
  </si>
  <si>
    <t xml:space="preserve"> B  </t>
  </si>
  <si>
    <t xml:space="preserve"> C </t>
  </si>
  <si>
    <t xml:space="preserve"> D </t>
  </si>
  <si>
    <t xml:space="preserve"> E </t>
  </si>
  <si>
    <t xml:space="preserve"> F </t>
  </si>
  <si>
    <t xml:space="preserve"> Rovat-
szám </t>
  </si>
  <si>
    <t xml:space="preserve"> BEVÉTELEK </t>
  </si>
  <si>
    <t xml:space="preserve"> Eredeti előirányzat </t>
  </si>
  <si>
    <t xml:space="preserve"> KIADÁSOK </t>
  </si>
  <si>
    <t>Kiegészítő támogatás minimálbér emelés miatt</t>
  </si>
  <si>
    <t>2020. évi támogatási előirányzat maradvány</t>
  </si>
  <si>
    <t>Előző évi pénzmaradvány igénybevétele</t>
  </si>
  <si>
    <t>Teljesítés 2020.12.31.</t>
  </si>
  <si>
    <t>M.polány</t>
  </si>
  <si>
    <t>Egyéb kölső személyi juttatások (választások tiszteéletdíjai)</t>
  </si>
  <si>
    <t>anyakönyv vezetők munkaruha</t>
  </si>
  <si>
    <t>tisztítószerek, higiéniai anyagok</t>
  </si>
  <si>
    <t>Államháztartási ismeretek</t>
  </si>
  <si>
    <t>postai szolgáltatások</t>
  </si>
  <si>
    <t xml:space="preserve">informatikai eszköz beszerzés (kártyaolvasó, szünetmentes, klaviatúra </t>
  </si>
  <si>
    <t>Egyéb kis értékű tárgyi eszközök</t>
  </si>
  <si>
    <t>Foglalkoztatottak egyéb személyi juttatásai (PL. betegszabadság)</t>
  </si>
  <si>
    <t>Költségvetés összesen</t>
  </si>
  <si>
    <t>(1-8. sor)</t>
  </si>
  <si>
    <t>10 sor</t>
  </si>
  <si>
    <t>(9+10 sor)</t>
  </si>
  <si>
    <t>(13+14 sor)</t>
  </si>
  <si>
    <t>(21-26 sor)</t>
  </si>
  <si>
    <t>(20+26 sor)</t>
  </si>
  <si>
    <t>Szakmai tevékenységet segítő szolgáltatások (  kötelező továbbképzés, adatvégelmi szolgáltatások, TE nyilvántartás, belső ell. Tanácsadás)</t>
  </si>
  <si>
    <t>bankköltség</t>
  </si>
  <si>
    <t xml:space="preserve"> (44-47 sor)</t>
  </si>
  <si>
    <t>Szolgáltatások (40+41+42+43+48 )</t>
  </si>
  <si>
    <t>Személyi juttatások  összesen</t>
  </si>
  <si>
    <t>(51-52. sor)</t>
  </si>
  <si>
    <t>Dologi kiadások                                              (27+36+49+50+53. sor)</t>
  </si>
  <si>
    <t>Támogatás ÁHB</t>
  </si>
  <si>
    <t>Működési kiadások</t>
  </si>
  <si>
    <t>K1-5</t>
  </si>
  <si>
    <t>Egyéb dologi kiadások - testvértelepülések partnerkapcsolat ápolás</t>
  </si>
  <si>
    <t>Magyarpolányért, Nemzeti Örökségünkért Közalapítvány</t>
  </si>
  <si>
    <t>Törvény szerinti illetmények (egy 8 órás és két 4 órás)</t>
  </si>
  <si>
    <t>közalkalmazott alapilletménye</t>
  </si>
  <si>
    <t>Turisztikai pályázat 2021. évi ütem</t>
  </si>
  <si>
    <t>Energetikai és főtér rekonstrukció pályázat 2021. évi ütem</t>
  </si>
  <si>
    <t>EFOP pályázat 2021. évi ütem</t>
  </si>
  <si>
    <t>2021. évi várható kiadások havi forgalma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</si>
</sst>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* #,##0\ _F_t_-;\-* #,##0\ _F_t_-;_-* &quot;-&quot;??\ _F_t_-;_-@_-"/>
    <numFmt numFmtId="175" formatCode="00"/>
    <numFmt numFmtId="176" formatCode="\ ##########"/>
    <numFmt numFmtId="177" formatCode="0__"/>
    <numFmt numFmtId="178" formatCode="_-* #,##0.0\ _F_t_-;\-* #,##0.0\ _F_t_-;_-* &quot;-&quot;??\ _F_t_-;_-@_-"/>
    <numFmt numFmtId="179" formatCode="#,##0_ ;\-#,##0\ 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  <numFmt numFmtId="184" formatCode="#,##0.0"/>
    <numFmt numFmtId="185" formatCode="[$¥€-2]\ #\ ##,000_);[Red]\([$€-2]\ #\ ##,000\)"/>
  </numFmts>
  <fonts count="8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0"/>
    </font>
    <font>
      <sz val="14"/>
      <name val="Arial"/>
      <family val="2"/>
    </font>
    <font>
      <b/>
      <sz val="12"/>
      <name val="Arial CE"/>
      <family val="0"/>
    </font>
    <font>
      <b/>
      <sz val="12"/>
      <color indexed="8"/>
      <name val="Calibri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9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4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4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4" fontId="2" fillId="32" borderId="10" xfId="42" applyNumberFormat="1" applyFont="1" applyFill="1" applyBorder="1" applyAlignment="1">
      <alignment/>
    </xf>
    <xf numFmtId="174" fontId="0" fillId="0" borderId="1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4" fontId="3" fillId="0" borderId="10" xfId="43" applyNumberFormat="1" applyFont="1" applyBorder="1" applyAlignment="1">
      <alignment vertical="center"/>
    </xf>
    <xf numFmtId="174" fontId="2" fillId="32" borderId="10" xfId="42" applyNumberFormat="1" applyFont="1" applyFill="1" applyBorder="1" applyAlignment="1">
      <alignment/>
    </xf>
    <xf numFmtId="174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4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4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4" fontId="0" fillId="32" borderId="10" xfId="42" applyNumberFormat="1" applyFont="1" applyFill="1" applyBorder="1" applyAlignment="1">
      <alignment horizontal="center"/>
    </xf>
    <xf numFmtId="174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74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4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4" fontId="5" fillId="0" borderId="0" xfId="42" applyNumberFormat="1" applyFont="1" applyFill="1" applyBorder="1" applyAlignment="1">
      <alignment horizontal="left"/>
    </xf>
    <xf numFmtId="174" fontId="6" fillId="0" borderId="0" xfId="42" applyNumberFormat="1" applyFont="1" applyAlignment="1">
      <alignment horizontal="left"/>
    </xf>
    <xf numFmtId="174" fontId="5" fillId="0" borderId="10" xfId="42" applyNumberFormat="1" applyFont="1" applyBorder="1" applyAlignment="1">
      <alignment/>
    </xf>
    <xf numFmtId="174" fontId="6" fillId="32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4" fontId="0" fillId="0" borderId="0" xfId="42" applyNumberFormat="1" applyFont="1" applyAlignment="1">
      <alignment/>
    </xf>
    <xf numFmtId="174" fontId="0" fillId="0" borderId="12" xfId="42" applyNumberFormat="1" applyFont="1" applyBorder="1" applyAlignment="1">
      <alignment/>
    </xf>
    <xf numFmtId="174" fontId="3" fillId="0" borderId="10" xfId="42" applyNumberFormat="1" applyFont="1" applyBorder="1" applyAlignment="1">
      <alignment horizontal="right" vertical="center"/>
    </xf>
    <xf numFmtId="174" fontId="7" fillId="32" borderId="10" xfId="42" applyNumberFormat="1" applyFont="1" applyFill="1" applyBorder="1" applyAlignment="1">
      <alignment horizontal="right" vertical="center"/>
    </xf>
    <xf numFmtId="174" fontId="3" fillId="0" borderId="10" xfId="42" applyNumberFormat="1" applyFont="1" applyFill="1" applyBorder="1" applyAlignment="1">
      <alignment horizontal="right" vertical="center"/>
    </xf>
    <xf numFmtId="174" fontId="7" fillId="32" borderId="10" xfId="43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4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5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4" fontId="13" fillId="0" borderId="16" xfId="44" applyNumberFormat="1" applyFont="1" applyFill="1" applyBorder="1" applyAlignment="1">
      <alignment horizontal="center"/>
    </xf>
    <xf numFmtId="174" fontId="13" fillId="0" borderId="17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4" fontId="13" fillId="0" borderId="10" xfId="44" applyNumberFormat="1" applyFont="1" applyFill="1" applyBorder="1" applyAlignment="1">
      <alignment horizontal="center" vertical="center" wrapText="1"/>
    </xf>
    <xf numFmtId="174" fontId="13" fillId="0" borderId="10" xfId="44" applyNumberFormat="1" applyFont="1" applyFill="1" applyBorder="1" applyAlignment="1">
      <alignment horizontal="center" vertical="center"/>
    </xf>
    <xf numFmtId="174" fontId="13" fillId="0" borderId="18" xfId="4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4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38" fontId="13" fillId="0" borderId="18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4" fontId="11" fillId="0" borderId="18" xfId="44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8" fontId="13" fillId="0" borderId="20" xfId="42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62" applyFill="1">
      <alignment/>
      <protection/>
    </xf>
    <xf numFmtId="0" fontId="1" fillId="0" borderId="10" xfId="62" applyFill="1" applyBorder="1">
      <alignment/>
      <protection/>
    </xf>
    <xf numFmtId="0" fontId="1" fillId="0" borderId="15" xfId="62" applyFill="1" applyBorder="1" applyAlignment="1">
      <alignment horizontal="center"/>
      <protection/>
    </xf>
    <xf numFmtId="0" fontId="1" fillId="0" borderId="10" xfId="62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1" fillId="0" borderId="15" xfId="62" applyFill="1" applyBorder="1" applyAlignment="1">
      <alignment horizontal="left" wrapText="1"/>
      <protection/>
    </xf>
    <xf numFmtId="0" fontId="1" fillId="0" borderId="10" xfId="62" applyFill="1" applyBorder="1" applyAlignment="1">
      <alignment horizontal="left"/>
      <protection/>
    </xf>
    <xf numFmtId="0" fontId="1" fillId="0" borderId="10" xfId="62" applyFill="1" applyBorder="1" applyAlignment="1">
      <alignment horizontal="right"/>
      <protection/>
    </xf>
    <xf numFmtId="0" fontId="1" fillId="0" borderId="0" xfId="62" applyFill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Font="1" applyAlignment="1">
      <alignment/>
    </xf>
    <xf numFmtId="0" fontId="15" fillId="0" borderId="0" xfId="62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4" fontId="1" fillId="0" borderId="10" xfId="40" applyNumberFormat="1" applyFont="1" applyFill="1" applyBorder="1" applyAlignment="1">
      <alignment horizontal="center"/>
    </xf>
    <xf numFmtId="174" fontId="1" fillId="0" borderId="10" xfId="40" applyNumberFormat="1" applyFont="1" applyFill="1" applyBorder="1" applyAlignment="1">
      <alignment/>
    </xf>
    <xf numFmtId="174" fontId="1" fillId="0" borderId="10" xfId="40" applyNumberFormat="1" applyFont="1" applyFill="1" applyBorder="1" applyAlignment="1">
      <alignment horizontal="left"/>
    </xf>
    <xf numFmtId="174" fontId="1" fillId="0" borderId="10" xfId="40" applyNumberFormat="1" applyFont="1" applyFill="1" applyBorder="1" applyAlignment="1">
      <alignment horizontal="right"/>
    </xf>
    <xf numFmtId="0" fontId="1" fillId="0" borderId="0" xfId="62">
      <alignment/>
      <protection/>
    </xf>
    <xf numFmtId="174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4" fontId="1" fillId="0" borderId="10" xfId="42" applyNumberFormat="1" applyFont="1" applyBorder="1" applyAlignment="1">
      <alignment horizontal="center"/>
    </xf>
    <xf numFmtId="0" fontId="16" fillId="0" borderId="10" xfId="62" applyFont="1" applyBorder="1">
      <alignment/>
      <protection/>
    </xf>
    <xf numFmtId="174" fontId="16" fillId="0" borderId="10" xfId="42" applyNumberFormat="1" applyFont="1" applyBorder="1" applyAlignment="1">
      <alignment/>
    </xf>
    <xf numFmtId="174" fontId="1" fillId="0" borderId="10" xfId="42" applyNumberFormat="1" applyFont="1" applyBorder="1" applyAlignment="1">
      <alignment/>
    </xf>
    <xf numFmtId="0" fontId="16" fillId="0" borderId="0" xfId="62" applyFont="1">
      <alignment/>
      <protection/>
    </xf>
    <xf numFmtId="174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4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17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74" fontId="19" fillId="0" borderId="10" xfId="42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4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4" fontId="1" fillId="0" borderId="0" xfId="42" applyNumberFormat="1" applyFont="1" applyAlignment="1">
      <alignment horizontal="left"/>
    </xf>
    <xf numFmtId="174" fontId="1" fillId="0" borderId="10" xfId="42" applyNumberFormat="1" applyFont="1" applyBorder="1" applyAlignment="1">
      <alignment horizontal="left"/>
    </xf>
    <xf numFmtId="174" fontId="16" fillId="0" borderId="0" xfId="42" applyNumberFormat="1" applyFont="1" applyAlignment="1">
      <alignment/>
    </xf>
    <xf numFmtId="174" fontId="16" fillId="0" borderId="10" xfId="42" applyNumberFormat="1" applyFont="1" applyBorder="1" applyAlignment="1">
      <alignment horizontal="left"/>
    </xf>
    <xf numFmtId="43" fontId="16" fillId="0" borderId="10" xfId="42" applyNumberFormat="1" applyFont="1" applyBorder="1" applyAlignment="1">
      <alignment/>
    </xf>
    <xf numFmtId="175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5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74" fontId="10" fillId="0" borderId="0" xfId="44" applyNumberFormat="1" applyFont="1" applyFill="1" applyAlignment="1">
      <alignment horizontal="right"/>
    </xf>
    <xf numFmtId="174" fontId="24" fillId="0" borderId="0" xfId="44" applyNumberFormat="1" applyFont="1" applyFill="1" applyAlignment="1">
      <alignment horizontal="center"/>
    </xf>
    <xf numFmtId="174" fontId="24" fillId="0" borderId="0" xfId="44" applyNumberFormat="1" applyFont="1" applyFill="1" applyAlignment="1">
      <alignment/>
    </xf>
    <xf numFmtId="174" fontId="24" fillId="0" borderId="0" xfId="44" applyNumberFormat="1" applyFont="1" applyFill="1" applyAlignment="1">
      <alignment horizontal="right"/>
    </xf>
    <xf numFmtId="0" fontId="24" fillId="0" borderId="0" xfId="62" applyFont="1" applyFill="1">
      <alignment/>
      <protection/>
    </xf>
    <xf numFmtId="174" fontId="10" fillId="0" borderId="10" xfId="44" applyNumberFormat="1" applyFont="1" applyFill="1" applyBorder="1" applyAlignment="1">
      <alignment horizontal="right"/>
    </xf>
    <xf numFmtId="174" fontId="25" fillId="0" borderId="10" xfId="44" applyNumberFormat="1" applyFont="1" applyFill="1" applyBorder="1" applyAlignment="1">
      <alignment horizontal="center"/>
    </xf>
    <xf numFmtId="0" fontId="25" fillId="0" borderId="0" xfId="62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74" fontId="24" fillId="0" borderId="10" xfId="44" applyNumberFormat="1" applyFont="1" applyFill="1" applyBorder="1" applyAlignment="1">
      <alignment horizontal="center" wrapText="1"/>
    </xf>
    <xf numFmtId="0" fontId="24" fillId="0" borderId="0" xfId="62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2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22" xfId="42" applyNumberFormat="1" applyFont="1" applyFill="1" applyBorder="1" applyAlignment="1">
      <alignment horizontal="center" vertical="center"/>
    </xf>
    <xf numFmtId="38" fontId="25" fillId="0" borderId="22" xfId="42" applyNumberFormat="1" applyFont="1" applyFill="1" applyBorder="1" applyAlignment="1">
      <alignment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174" fontId="1" fillId="0" borderId="0" xfId="44" applyNumberFormat="1" applyFont="1" applyFill="1" applyAlignment="1">
      <alignment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 quotePrefix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6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75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8" fontId="11" fillId="0" borderId="23" xfId="45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38" fontId="13" fillId="0" borderId="25" xfId="4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175" fontId="9" fillId="0" borderId="1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/>
    </xf>
    <xf numFmtId="3" fontId="16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6" fillId="0" borderId="10" xfId="42" applyNumberFormat="1" applyFont="1" applyBorder="1" applyAlignment="1">
      <alignment horizontal="left"/>
    </xf>
    <xf numFmtId="3" fontId="16" fillId="0" borderId="0" xfId="42" applyNumberFormat="1" applyFont="1" applyAlignment="1">
      <alignment/>
    </xf>
    <xf numFmtId="0" fontId="0" fillId="0" borderId="11" xfId="0" applyFont="1" applyBorder="1" applyAlignment="1">
      <alignment/>
    </xf>
    <xf numFmtId="174" fontId="0" fillId="0" borderId="11" xfId="42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174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174" fontId="0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174" fontId="2" fillId="0" borderId="12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174" fontId="0" fillId="32" borderId="31" xfId="42" applyNumberFormat="1" applyFont="1" applyFill="1" applyBorder="1" applyAlignment="1">
      <alignment/>
    </xf>
    <xf numFmtId="174" fontId="2" fillId="34" borderId="12" xfId="42" applyNumberFormat="1" applyFont="1" applyFill="1" applyBorder="1" applyAlignment="1">
      <alignment horizontal="center"/>
    </xf>
    <xf numFmtId="174" fontId="26" fillId="0" borderId="0" xfId="42" applyNumberFormat="1" applyFont="1" applyAlignment="1">
      <alignment horizontal="left"/>
    </xf>
    <xf numFmtId="174" fontId="27" fillId="0" borderId="0" xfId="42" applyNumberFormat="1" applyFont="1" applyAlignment="1">
      <alignment horizontal="right"/>
    </xf>
    <xf numFmtId="174" fontId="26" fillId="0" borderId="10" xfId="42" applyNumberFormat="1" applyFont="1" applyBorder="1" applyAlignment="1">
      <alignment horizontal="center"/>
    </xf>
    <xf numFmtId="174" fontId="27" fillId="0" borderId="10" xfId="42" applyNumberFormat="1" applyFont="1" applyFill="1" applyBorder="1" applyAlignment="1">
      <alignment/>
    </xf>
    <xf numFmtId="174" fontId="27" fillId="0" borderId="11" xfId="42" applyNumberFormat="1" applyFont="1" applyFill="1" applyBorder="1" applyAlignment="1">
      <alignment/>
    </xf>
    <xf numFmtId="174" fontId="26" fillId="32" borderId="11" xfId="42" applyNumberFormat="1" applyFont="1" applyFill="1" applyBorder="1" applyAlignment="1">
      <alignment/>
    </xf>
    <xf numFmtId="174" fontId="26" fillId="32" borderId="10" xfId="42" applyNumberFormat="1" applyFont="1" applyFill="1" applyBorder="1" applyAlignment="1">
      <alignment/>
    </xf>
    <xf numFmtId="174" fontId="27" fillId="0" borderId="10" xfId="42" applyNumberFormat="1" applyFont="1" applyFill="1" applyBorder="1" applyAlignment="1">
      <alignment/>
    </xf>
    <xf numFmtId="174" fontId="26" fillId="32" borderId="10" xfId="42" applyNumberFormat="1" applyFont="1" applyFill="1" applyBorder="1" applyAlignment="1">
      <alignment/>
    </xf>
    <xf numFmtId="174" fontId="27" fillId="34" borderId="10" xfId="42" applyNumberFormat="1" applyFont="1" applyFill="1" applyBorder="1" applyAlignment="1">
      <alignment/>
    </xf>
    <xf numFmtId="174" fontId="26" fillId="0" borderId="0" xfId="42" applyNumberFormat="1" applyFont="1" applyFill="1" applyBorder="1" applyAlignment="1">
      <alignment horizontal="center"/>
    </xf>
    <xf numFmtId="174" fontId="27" fillId="0" borderId="0" xfId="42" applyNumberFormat="1" applyFont="1" applyAlignment="1">
      <alignment/>
    </xf>
    <xf numFmtId="174" fontId="27" fillId="0" borderId="10" xfId="42" applyNumberFormat="1" applyFont="1" applyBorder="1" applyAlignment="1">
      <alignment/>
    </xf>
    <xf numFmtId="174" fontId="26" fillId="0" borderId="0" xfId="42" applyNumberFormat="1" applyFont="1" applyFill="1" applyBorder="1" applyAlignment="1">
      <alignment horizontal="right" vertical="center"/>
    </xf>
    <xf numFmtId="174" fontId="27" fillId="33" borderId="10" xfId="42" applyNumberFormat="1" applyFont="1" applyFill="1" applyBorder="1" applyAlignment="1">
      <alignment/>
    </xf>
    <xf numFmtId="174" fontId="27" fillId="0" borderId="10" xfId="42" applyNumberFormat="1" applyFont="1" applyFill="1" applyBorder="1" applyAlignment="1">
      <alignment horizontal="center"/>
    </xf>
    <xf numFmtId="174" fontId="27" fillId="0" borderId="10" xfId="42" applyNumberFormat="1" applyFont="1" applyFill="1" applyBorder="1" applyAlignment="1">
      <alignment horizontal="center"/>
    </xf>
    <xf numFmtId="174" fontId="27" fillId="0" borderId="12" xfId="42" applyNumberFormat="1" applyFont="1" applyBorder="1" applyAlignment="1">
      <alignment horizontal="center"/>
    </xf>
    <xf numFmtId="174" fontId="24" fillId="0" borderId="10" xfId="42" applyNumberFormat="1" applyFont="1" applyBorder="1" applyAlignment="1">
      <alignment horizontal="right" vertical="center"/>
    </xf>
    <xf numFmtId="174" fontId="25" fillId="32" borderId="10" xfId="42" applyNumberFormat="1" applyFont="1" applyFill="1" applyBorder="1" applyAlignment="1">
      <alignment horizontal="right" vertical="center"/>
    </xf>
    <xf numFmtId="174" fontId="24" fillId="0" borderId="10" xfId="42" applyNumberFormat="1" applyFont="1" applyFill="1" applyBorder="1" applyAlignment="1">
      <alignment horizontal="right" vertical="center"/>
    </xf>
    <xf numFmtId="174" fontId="27" fillId="32" borderId="12" xfId="42" applyNumberFormat="1" applyFont="1" applyFill="1" applyBorder="1" applyAlignment="1">
      <alignment/>
    </xf>
    <xf numFmtId="174" fontId="27" fillId="0" borderId="0" xfId="42" applyNumberFormat="1" applyFont="1" applyFill="1" applyBorder="1" applyAlignment="1">
      <alignment horizontal="left"/>
    </xf>
    <xf numFmtId="174" fontId="26" fillId="0" borderId="10" xfId="42" applyNumberFormat="1" applyFont="1" applyFill="1" applyBorder="1" applyAlignment="1">
      <alignment/>
    </xf>
    <xf numFmtId="174" fontId="27" fillId="0" borderId="10" xfId="42" applyNumberFormat="1" applyFont="1" applyBorder="1" applyAlignment="1">
      <alignment horizontal="center"/>
    </xf>
    <xf numFmtId="174" fontId="27" fillId="0" borderId="12" xfId="42" applyNumberFormat="1" applyFont="1" applyFill="1" applyBorder="1" applyAlignment="1">
      <alignment/>
    </xf>
    <xf numFmtId="174" fontId="27" fillId="0" borderId="0" xfId="42" applyNumberFormat="1" applyFont="1" applyAlignment="1">
      <alignment/>
    </xf>
    <xf numFmtId="174" fontId="27" fillId="0" borderId="10" xfId="42" applyNumberFormat="1" applyFont="1" applyBorder="1" applyAlignment="1">
      <alignment/>
    </xf>
    <xf numFmtId="174" fontId="27" fillId="32" borderId="31" xfId="42" applyNumberFormat="1" applyFont="1" applyFill="1" applyBorder="1" applyAlignment="1">
      <alignment/>
    </xf>
    <xf numFmtId="174" fontId="26" fillId="33" borderId="10" xfId="42" applyNumberFormat="1" applyFont="1" applyFill="1" applyBorder="1" applyAlignment="1">
      <alignment horizontal="center"/>
    </xf>
    <xf numFmtId="174" fontId="27" fillId="34" borderId="12" xfId="42" applyNumberFormat="1" applyFont="1" applyFill="1" applyBorder="1" applyAlignment="1">
      <alignment horizontal="center"/>
    </xf>
    <xf numFmtId="174" fontId="26" fillId="34" borderId="12" xfId="42" applyNumberFormat="1" applyFont="1" applyFill="1" applyBorder="1" applyAlignment="1">
      <alignment horizontal="center"/>
    </xf>
    <xf numFmtId="174" fontId="26" fillId="33" borderId="12" xfId="42" applyNumberFormat="1" applyFont="1" applyFill="1" applyBorder="1" applyAlignment="1">
      <alignment horizontal="center"/>
    </xf>
    <xf numFmtId="174" fontId="27" fillId="32" borderId="12" xfId="42" applyNumberFormat="1" applyFont="1" applyFill="1" applyBorder="1" applyAlignment="1">
      <alignment/>
    </xf>
    <xf numFmtId="174" fontId="26" fillId="0" borderId="0" xfId="42" applyNumberFormat="1" applyFont="1" applyAlignment="1">
      <alignment/>
    </xf>
    <xf numFmtId="174" fontId="28" fillId="0" borderId="10" xfId="42" applyNumberFormat="1" applyFont="1" applyFill="1" applyBorder="1" applyAlignment="1">
      <alignment/>
    </xf>
    <xf numFmtId="0" fontId="0" fillId="32" borderId="26" xfId="0" applyFill="1" applyBorder="1" applyAlignment="1">
      <alignment horizontal="center"/>
    </xf>
    <xf numFmtId="0" fontId="0" fillId="32" borderId="27" xfId="0" applyFont="1" applyFill="1" applyBorder="1" applyAlignment="1">
      <alignment horizontal="left"/>
    </xf>
    <xf numFmtId="174" fontId="2" fillId="32" borderId="12" xfId="42" applyNumberFormat="1" applyFont="1" applyFill="1" applyBorder="1" applyAlignment="1">
      <alignment/>
    </xf>
    <xf numFmtId="174" fontId="26" fillId="32" borderId="12" xfId="42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27" xfId="0" applyFont="1" applyFill="1" applyBorder="1" applyAlignment="1">
      <alignment horizontal="left"/>
    </xf>
    <xf numFmtId="174" fontId="2" fillId="34" borderId="12" xfId="42" applyNumberFormat="1" applyFont="1" applyFill="1" applyBorder="1" applyAlignment="1">
      <alignment/>
    </xf>
    <xf numFmtId="174" fontId="26" fillId="34" borderId="12" xfId="42" applyNumberFormat="1" applyFont="1" applyFill="1" applyBorder="1" applyAlignment="1">
      <alignment/>
    </xf>
    <xf numFmtId="49" fontId="18" fillId="0" borderId="10" xfId="42" applyNumberFormat="1" applyFont="1" applyBorder="1" applyAlignment="1">
      <alignment horizontal="center"/>
    </xf>
    <xf numFmtId="179" fontId="16" fillId="0" borderId="10" xfId="42" applyNumberFormat="1" applyFont="1" applyBorder="1" applyAlignment="1">
      <alignment/>
    </xf>
    <xf numFmtId="174" fontId="24" fillId="0" borderId="0" xfId="44" applyNumberFormat="1" applyFont="1" applyFill="1" applyAlignment="1">
      <alignment horizontal="left" vertical="center"/>
    </xf>
    <xf numFmtId="174" fontId="25" fillId="0" borderId="10" xfId="44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0" xfId="62" applyFont="1" applyFill="1" applyBorder="1">
      <alignment/>
      <protection/>
    </xf>
    <xf numFmtId="3" fontId="12" fillId="0" borderId="10" xfId="62" applyNumberFormat="1" applyFont="1" applyFill="1" applyBorder="1">
      <alignment/>
      <protection/>
    </xf>
    <xf numFmtId="0" fontId="12" fillId="0" borderId="10" xfId="62" applyFont="1" applyFill="1" applyBorder="1">
      <alignment/>
      <protection/>
    </xf>
    <xf numFmtId="38" fontId="12" fillId="0" borderId="10" xfId="62" applyNumberFormat="1" applyFont="1" applyFill="1" applyBorder="1">
      <alignment/>
      <protection/>
    </xf>
    <xf numFmtId="0" fontId="12" fillId="0" borderId="1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" fillId="0" borderId="10" xfId="62" applyFill="1" applyBorder="1" applyAlignment="1">
      <alignment horizontal="center" vertical="center"/>
      <protection/>
    </xf>
    <xf numFmtId="174" fontId="1" fillId="0" borderId="10" xfId="4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174" fontId="26" fillId="34" borderId="10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174" fontId="2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74" fontId="27" fillId="0" borderId="11" xfId="42" applyNumberFormat="1" applyFont="1" applyBorder="1" applyAlignment="1">
      <alignment/>
    </xf>
    <xf numFmtId="0" fontId="0" fillId="34" borderId="10" xfId="0" applyFont="1" applyFill="1" applyBorder="1" applyAlignment="1">
      <alignment horizontal="right"/>
    </xf>
    <xf numFmtId="174" fontId="0" fillId="34" borderId="11" xfId="42" applyNumberFormat="1" applyFont="1" applyFill="1" applyBorder="1" applyAlignment="1">
      <alignment/>
    </xf>
    <xf numFmtId="174" fontId="27" fillId="34" borderId="11" xfId="42" applyNumberFormat="1" applyFont="1" applyFill="1" applyBorder="1" applyAlignment="1">
      <alignment/>
    </xf>
    <xf numFmtId="174" fontId="2" fillId="34" borderId="10" xfId="42" applyNumberFormat="1" applyFont="1" applyFill="1" applyBorder="1" applyAlignment="1">
      <alignment/>
    </xf>
    <xf numFmtId="174" fontId="26" fillId="34" borderId="10" xfId="42" applyNumberFormat="1" applyFont="1" applyFill="1" applyBorder="1" applyAlignment="1">
      <alignment/>
    </xf>
    <xf numFmtId="0" fontId="0" fillId="34" borderId="27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174" fontId="25" fillId="34" borderId="10" xfId="42" applyNumberFormat="1" applyFont="1" applyFill="1" applyBorder="1" applyAlignment="1">
      <alignment horizontal="right" vertical="center"/>
    </xf>
    <xf numFmtId="174" fontId="27" fillId="34" borderId="12" xfId="42" applyNumberFormat="1" applyFont="1" applyFill="1" applyBorder="1" applyAlignment="1">
      <alignment/>
    </xf>
    <xf numFmtId="174" fontId="27" fillId="34" borderId="10" xfId="42" applyNumberFormat="1" applyFont="1" applyFill="1" applyBorder="1" applyAlignment="1">
      <alignment/>
    </xf>
    <xf numFmtId="3" fontId="29" fillId="0" borderId="10" xfId="0" applyNumberFormat="1" applyFont="1" applyBorder="1" applyAlignment="1">
      <alignment/>
    </xf>
    <xf numFmtId="0" fontId="80" fillId="0" borderId="0" xfId="0" applyFont="1" applyFill="1" applyBorder="1" applyAlignment="1">
      <alignment horizontal="center"/>
    </xf>
    <xf numFmtId="174" fontId="26" fillId="0" borderId="12" xfId="42" applyNumberFormat="1" applyFont="1" applyBorder="1" applyAlignment="1">
      <alignment horizontal="center"/>
    </xf>
    <xf numFmtId="0" fontId="4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/>
    </xf>
    <xf numFmtId="174" fontId="7" fillId="34" borderId="10" xfId="42" applyNumberFormat="1" applyFont="1" applyFill="1" applyBorder="1" applyAlignment="1">
      <alignment horizontal="right" vertical="center"/>
    </xf>
    <xf numFmtId="174" fontId="24" fillId="34" borderId="10" xfId="42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174" fontId="7" fillId="33" borderId="10" xfId="42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4" fontId="25" fillId="33" borderId="10" xfId="42" applyNumberFormat="1" applyFont="1" applyFill="1" applyBorder="1" applyAlignment="1">
      <alignment horizontal="right" vertical="center"/>
    </xf>
    <xf numFmtId="174" fontId="16" fillId="0" borderId="0" xfId="42" applyNumberFormat="1" applyFont="1" applyAlignment="1">
      <alignment/>
    </xf>
    <xf numFmtId="0" fontId="0" fillId="33" borderId="10" xfId="0" applyFont="1" applyFill="1" applyBorder="1" applyAlignment="1">
      <alignment horizontal="left"/>
    </xf>
    <xf numFmtId="174" fontId="0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2" fillId="32" borderId="1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/>
    </xf>
    <xf numFmtId="174" fontId="2" fillId="33" borderId="12" xfId="42" applyNumberFormat="1" applyFont="1" applyFill="1" applyBorder="1" applyAlignment="1">
      <alignment/>
    </xf>
    <xf numFmtId="174" fontId="26" fillId="33" borderId="12" xfId="42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174" fontId="26" fillId="33" borderId="10" xfId="42" applyNumberFormat="1" applyFont="1" applyFill="1" applyBorder="1" applyAlignment="1">
      <alignment vertical="center"/>
    </xf>
    <xf numFmtId="174" fontId="27" fillId="33" borderId="10" xfId="42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/>
    </xf>
    <xf numFmtId="3" fontId="4" fillId="0" borderId="0" xfId="61" applyNumberFormat="1" applyFont="1">
      <alignment/>
      <protection/>
    </xf>
    <xf numFmtId="3" fontId="4" fillId="0" borderId="0" xfId="61" applyNumberFormat="1" applyFont="1" applyFill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0" fillId="0" borderId="0" xfId="42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174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74" fontId="27" fillId="0" borderId="10" xfId="42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/>
    </xf>
    <xf numFmtId="174" fontId="0" fillId="0" borderId="12" xfId="42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74" fontId="27" fillId="0" borderId="12" xfId="42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/>
    </xf>
    <xf numFmtId="174" fontId="2" fillId="33" borderId="10" xfId="42" applyNumberFormat="1" applyFont="1" applyFill="1" applyBorder="1" applyAlignment="1">
      <alignment/>
    </xf>
    <xf numFmtId="174" fontId="26" fillId="33" borderId="10" xfId="42" applyNumberFormat="1" applyFont="1" applyFill="1" applyBorder="1" applyAlignment="1">
      <alignment/>
    </xf>
    <xf numFmtId="174" fontId="26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4" fontId="0" fillId="0" borderId="14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0" xfId="42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174" fontId="2" fillId="33" borderId="14" xfId="4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174" fontId="2" fillId="33" borderId="10" xfId="42" applyNumberFormat="1" applyFont="1" applyFill="1" applyBorder="1" applyAlignment="1">
      <alignment horizontal="center"/>
    </xf>
    <xf numFmtId="174" fontId="2" fillId="0" borderId="0" xfId="42" applyNumberFormat="1" applyFont="1" applyBorder="1" applyAlignment="1">
      <alignment horizontal="center"/>
    </xf>
    <xf numFmtId="174" fontId="26" fillId="33" borderId="10" xfId="42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174" fontId="30" fillId="0" borderId="10" xfId="42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3" fontId="30" fillId="0" borderId="10" xfId="0" applyNumberFormat="1" applyFont="1" applyBorder="1" applyAlignment="1">
      <alignment horizontal="center" vertical="center"/>
    </xf>
    <xf numFmtId="3" fontId="32" fillId="34" borderId="10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0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74" fontId="26" fillId="34" borderId="12" xfId="42" applyNumberFormat="1" applyFont="1" applyFill="1" applyBorder="1" applyAlignment="1">
      <alignment horizontal="right" vertical="center"/>
    </xf>
    <xf numFmtId="174" fontId="26" fillId="34" borderId="10" xfId="42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74" fontId="2" fillId="34" borderId="14" xfId="42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2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32" borderId="10" xfId="0" applyFont="1" applyFill="1" applyBorder="1" applyAlignment="1">
      <alignment vertical="center"/>
    </xf>
    <xf numFmtId="3" fontId="30" fillId="33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4" fontId="26" fillId="33" borderId="12" xfId="42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3" fontId="32" fillId="0" borderId="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3" fillId="0" borderId="10" xfId="61" applyNumberFormat="1" applyFont="1" applyBorder="1" applyAlignment="1">
      <alignment horizontal="right"/>
      <protection/>
    </xf>
    <xf numFmtId="3" fontId="31" fillId="33" borderId="10" xfId="61" applyNumberFormat="1" applyFont="1" applyFill="1" applyBorder="1" applyAlignment="1">
      <alignment horizontal="right"/>
      <protection/>
    </xf>
    <xf numFmtId="3" fontId="34" fillId="0" borderId="10" xfId="61" applyNumberFormat="1" applyFont="1" applyBorder="1" applyAlignment="1">
      <alignment horizontal="right"/>
      <protection/>
    </xf>
    <xf numFmtId="3" fontId="33" fillId="0" borderId="10" xfId="61" applyNumberFormat="1" applyFont="1" applyFill="1" applyBorder="1" applyAlignment="1">
      <alignment horizontal="right"/>
      <protection/>
    </xf>
    <xf numFmtId="3" fontId="31" fillId="34" borderId="10" xfId="61" applyNumberFormat="1" applyFont="1" applyFill="1" applyBorder="1" applyAlignment="1">
      <alignment horizontal="right"/>
      <protection/>
    </xf>
    <xf numFmtId="3" fontId="33" fillId="33" borderId="10" xfId="61" applyNumberFormat="1" applyFont="1" applyFill="1" applyBorder="1" applyAlignment="1">
      <alignment horizontal="right"/>
      <protection/>
    </xf>
    <xf numFmtId="3" fontId="30" fillId="34" borderId="10" xfId="0" applyNumberFormat="1" applyFont="1" applyFill="1" applyBorder="1" applyAlignment="1">
      <alignment horizontal="right"/>
    </xf>
    <xf numFmtId="3" fontId="30" fillId="33" borderId="13" xfId="0" applyNumberFormat="1" applyFont="1" applyFill="1" applyBorder="1" applyAlignment="1">
      <alignment horizontal="right"/>
    </xf>
    <xf numFmtId="3" fontId="32" fillId="34" borderId="12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174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74" fontId="27" fillId="33" borderId="10" xfId="42" applyNumberFormat="1" applyFont="1" applyFill="1" applyBorder="1" applyAlignment="1">
      <alignment horizontal="center"/>
    </xf>
    <xf numFmtId="174" fontId="0" fillId="34" borderId="12" xfId="42" applyNumberFormat="1" applyFont="1" applyFill="1" applyBorder="1" applyAlignment="1">
      <alignment/>
    </xf>
    <xf numFmtId="174" fontId="2" fillId="33" borderId="0" xfId="42" applyNumberFormat="1" applyFont="1" applyFill="1" applyBorder="1" applyAlignment="1">
      <alignment horizontal="center"/>
    </xf>
    <xf numFmtId="174" fontId="27" fillId="33" borderId="10" xfId="42" applyNumberFormat="1" applyFont="1" applyFill="1" applyBorder="1" applyAlignment="1">
      <alignment horizontal="center" vertical="center"/>
    </xf>
    <xf numFmtId="174" fontId="27" fillId="32" borderId="12" xfId="42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0" fillId="0" borderId="25" xfId="45" applyNumberFormat="1" applyFont="1" applyFill="1" applyBorder="1" applyAlignment="1">
      <alignment horizontal="right" vertical="center"/>
    </xf>
    <xf numFmtId="38" fontId="12" fillId="0" borderId="25" xfId="45" applyNumberFormat="1" applyFont="1" applyFill="1" applyBorder="1" applyAlignment="1">
      <alignment horizontal="right" vertical="center"/>
    </xf>
    <xf numFmtId="38" fontId="12" fillId="0" borderId="25" xfId="45" applyNumberFormat="1" applyFont="1" applyFill="1" applyBorder="1" applyAlignment="1">
      <alignment horizontal="right" vertical="center"/>
    </xf>
    <xf numFmtId="38" fontId="12" fillId="0" borderId="32" xfId="45" applyNumberFormat="1" applyFont="1" applyFill="1" applyBorder="1" applyAlignment="1">
      <alignment horizontal="right" vertical="center"/>
    </xf>
    <xf numFmtId="38" fontId="12" fillId="0" borderId="33" xfId="45" applyNumberFormat="1" applyFont="1" applyFill="1" applyBorder="1" applyAlignment="1">
      <alignment horizontal="right" vertical="center"/>
    </xf>
    <xf numFmtId="38" fontId="10" fillId="0" borderId="0" xfId="45" applyNumberFormat="1" applyFont="1" applyFill="1" applyBorder="1" applyAlignment="1">
      <alignment horizontal="right"/>
    </xf>
    <xf numFmtId="38" fontId="12" fillId="0" borderId="0" xfId="45" applyNumberFormat="1" applyFont="1" applyFill="1" applyBorder="1" applyAlignment="1">
      <alignment horizontal="right" vertical="center"/>
    </xf>
    <xf numFmtId="38" fontId="12" fillId="0" borderId="0" xfId="45" applyNumberFormat="1" applyFont="1" applyFill="1" applyBorder="1" applyAlignment="1">
      <alignment vertical="center"/>
    </xf>
    <xf numFmtId="174" fontId="10" fillId="0" borderId="17" xfId="44" applyNumberFormat="1" applyFont="1" applyFill="1" applyBorder="1" applyAlignment="1">
      <alignment horizontal="right"/>
    </xf>
    <xf numFmtId="174" fontId="24" fillId="0" borderId="16" xfId="44" applyNumberFormat="1" applyFont="1" applyFill="1" applyBorder="1" applyAlignment="1">
      <alignment horizontal="center"/>
    </xf>
    <xf numFmtId="174" fontId="24" fillId="0" borderId="16" xfId="44" applyNumberFormat="1" applyFont="1" applyFill="1" applyBorder="1" applyAlignment="1">
      <alignment/>
    </xf>
    <xf numFmtId="174" fontId="24" fillId="0" borderId="16" xfId="44" applyNumberFormat="1" applyFont="1" applyFill="1" applyBorder="1" applyAlignment="1">
      <alignment horizontal="left" vertical="center"/>
    </xf>
    <xf numFmtId="174" fontId="24" fillId="0" borderId="23" xfId="44" applyNumberFormat="1" applyFont="1" applyFill="1" applyBorder="1" applyAlignment="1">
      <alignment horizontal="center"/>
    </xf>
    <xf numFmtId="174" fontId="10" fillId="0" borderId="18" xfId="44" applyNumberFormat="1" applyFont="1" applyFill="1" applyBorder="1" applyAlignment="1">
      <alignment horizontal="right"/>
    </xf>
    <xf numFmtId="174" fontId="25" fillId="0" borderId="10" xfId="44" applyNumberFormat="1" applyFont="1" applyFill="1" applyBorder="1" applyAlignment="1">
      <alignment horizontal="center" vertical="center"/>
    </xf>
    <xf numFmtId="174" fontId="25" fillId="0" borderId="25" xfId="44" applyNumberFormat="1" applyFont="1" applyFill="1" applyBorder="1" applyAlignment="1">
      <alignment horizontal="center"/>
    </xf>
    <xf numFmtId="38" fontId="10" fillId="0" borderId="18" xfId="42" applyNumberFormat="1" applyFont="1" applyFill="1" applyBorder="1" applyAlignment="1">
      <alignment horizontal="right" vertical="center"/>
    </xf>
    <xf numFmtId="38" fontId="10" fillId="0" borderId="20" xfId="42" applyNumberFormat="1" applyFont="1" applyFill="1" applyBorder="1" applyAlignment="1">
      <alignment horizontal="center" vertical="center"/>
    </xf>
    <xf numFmtId="38" fontId="10" fillId="0" borderId="10" xfId="42" applyNumberFormat="1" applyFont="1" applyFill="1" applyBorder="1" applyAlignment="1">
      <alignment vertical="center"/>
    </xf>
    <xf numFmtId="38" fontId="12" fillId="0" borderId="10" xfId="42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4" fontId="0" fillId="0" borderId="10" xfId="42" applyNumberFormat="1" applyFont="1" applyFill="1" applyBorder="1" applyAlignment="1">
      <alignment horizontal="center" vertical="center"/>
    </xf>
    <xf numFmtId="174" fontId="0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4" fontId="0" fillId="0" borderId="0" xfId="42" applyNumberFormat="1" applyFont="1" applyFill="1" applyBorder="1" applyAlignment="1">
      <alignment/>
    </xf>
    <xf numFmtId="174" fontId="2" fillId="0" borderId="0" xfId="42" applyNumberFormat="1" applyFont="1" applyFill="1" applyBorder="1" applyAlignment="1">
      <alignment/>
    </xf>
    <xf numFmtId="17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75" fontId="25" fillId="0" borderId="1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174" fontId="2" fillId="33" borderId="10" xfId="42" applyNumberFormat="1" applyFont="1" applyFill="1" applyBorder="1" applyAlignment="1">
      <alignment horizontal="center"/>
    </xf>
    <xf numFmtId="174" fontId="2" fillId="32" borderId="14" xfId="42" applyNumberFormat="1" applyFont="1" applyFill="1" applyBorder="1" applyAlignment="1">
      <alignment/>
    </xf>
    <xf numFmtId="174" fontId="41" fillId="34" borderId="10" xfId="42" applyNumberFormat="1" applyFont="1" applyFill="1" applyBorder="1" applyAlignment="1">
      <alignment/>
    </xf>
    <xf numFmtId="174" fontId="2" fillId="33" borderId="14" xfId="42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174" fontId="25" fillId="33" borderId="10" xfId="42" applyNumberFormat="1" applyFont="1" applyFill="1" applyBorder="1" applyAlignment="1">
      <alignment horizontal="right" vertical="center"/>
    </xf>
    <xf numFmtId="174" fontId="27" fillId="33" borderId="11" xfId="42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74" fontId="0" fillId="34" borderId="10" xfId="42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vertical="center"/>
    </xf>
    <xf numFmtId="174" fontId="26" fillId="33" borderId="10" xfId="42" applyNumberFormat="1" applyFont="1" applyFill="1" applyBorder="1" applyAlignment="1">
      <alignment horizontal="right" vertical="center"/>
    </xf>
    <xf numFmtId="174" fontId="2" fillId="33" borderId="10" xfId="42" applyNumberFormat="1" applyFont="1" applyFill="1" applyBorder="1" applyAlignment="1">
      <alignment horizontal="right" vertical="center"/>
    </xf>
    <xf numFmtId="3" fontId="30" fillId="33" borderId="12" xfId="0" applyNumberFormat="1" applyFont="1" applyFill="1" applyBorder="1" applyAlignment="1">
      <alignment horizontal="right"/>
    </xf>
    <xf numFmtId="174" fontId="2" fillId="33" borderId="12" xfId="42" applyNumberFormat="1" applyFont="1" applyFill="1" applyBorder="1" applyAlignment="1">
      <alignment horizontal="right" vertical="center"/>
    </xf>
    <xf numFmtId="174" fontId="7" fillId="33" borderId="10" xfId="42" applyNumberFormat="1" applyFont="1" applyFill="1" applyBorder="1" applyAlignment="1">
      <alignment horizontal="right" vertical="center"/>
    </xf>
    <xf numFmtId="3" fontId="30" fillId="33" borderId="10" xfId="0" applyNumberFormat="1" applyFont="1" applyFill="1" applyBorder="1" applyAlignment="1">
      <alignment horizontal="right" vertical="center"/>
    </xf>
    <xf numFmtId="174" fontId="0" fillId="33" borderId="11" xfId="42" applyNumberFormat="1" applyFont="1" applyFill="1" applyBorder="1" applyAlignment="1">
      <alignment/>
    </xf>
    <xf numFmtId="174" fontId="2" fillId="33" borderId="11" xfId="42" applyNumberFormat="1" applyFont="1" applyFill="1" applyBorder="1" applyAlignment="1">
      <alignment/>
    </xf>
    <xf numFmtId="174" fontId="26" fillId="33" borderId="11" xfId="42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42" fillId="33" borderId="0" xfId="0" applyFont="1" applyFill="1" applyAlignment="1">
      <alignment/>
    </xf>
    <xf numFmtId="3" fontId="30" fillId="34" borderId="12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42" fillId="33" borderId="10" xfId="0" applyFont="1" applyFill="1" applyBorder="1" applyAlignment="1">
      <alignment/>
    </xf>
    <xf numFmtId="3" fontId="32" fillId="0" borderId="12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left"/>
    </xf>
    <xf numFmtId="174" fontId="7" fillId="34" borderId="12" xfId="42" applyNumberFormat="1" applyFont="1" applyFill="1" applyBorder="1" applyAlignment="1">
      <alignment horizontal="right" vertical="center"/>
    </xf>
    <xf numFmtId="174" fontId="25" fillId="34" borderId="12" xfId="42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174" fontId="27" fillId="33" borderId="10" xfId="42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33" borderId="27" xfId="0" applyFont="1" applyFill="1" applyBorder="1" applyAlignment="1">
      <alignment horizontal="left"/>
    </xf>
    <xf numFmtId="3" fontId="32" fillId="34" borderId="1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/>
    </xf>
    <xf numFmtId="3" fontId="33" fillId="0" borderId="11" xfId="61" applyNumberFormat="1" applyFont="1" applyBorder="1" applyAlignment="1">
      <alignment vertical="center"/>
      <protection/>
    </xf>
    <xf numFmtId="3" fontId="33" fillId="0" borderId="10" xfId="61" applyNumberFormat="1" applyFont="1" applyBorder="1" applyAlignment="1">
      <alignment vertical="center"/>
      <protection/>
    </xf>
    <xf numFmtId="3" fontId="30" fillId="33" borderId="10" xfId="0" applyNumberFormat="1" applyFont="1" applyFill="1" applyBorder="1" applyAlignment="1">
      <alignment horizontal="center" vertical="center"/>
    </xf>
    <xf numFmtId="3" fontId="30" fillId="33" borderId="1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4" fontId="26" fillId="34" borderId="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4" fontId="27" fillId="0" borderId="12" xfId="42" applyNumberFormat="1" applyFont="1" applyBorder="1" applyAlignment="1">
      <alignment/>
    </xf>
    <xf numFmtId="174" fontId="0" fillId="33" borderId="12" xfId="42" applyNumberFormat="1" applyFont="1" applyFill="1" applyBorder="1" applyAlignment="1">
      <alignment/>
    </xf>
    <xf numFmtId="174" fontId="27" fillId="33" borderId="12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4" fontId="0" fillId="0" borderId="31" xfId="42" applyNumberFormat="1" applyFont="1" applyBorder="1" applyAlignment="1">
      <alignment/>
    </xf>
    <xf numFmtId="0" fontId="0" fillId="0" borderId="0" xfId="0" applyBorder="1" applyAlignment="1">
      <alignment/>
    </xf>
    <xf numFmtId="174" fontId="27" fillId="0" borderId="10" xfId="42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vertical="center"/>
    </xf>
    <xf numFmtId="0" fontId="24" fillId="0" borderId="34" xfId="0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/>
    </xf>
    <xf numFmtId="176" fontId="24" fillId="0" borderId="1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4" fillId="0" borderId="34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vertical="center" wrapText="1"/>
    </xf>
    <xf numFmtId="176" fontId="25" fillId="0" borderId="1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/>
    </xf>
    <xf numFmtId="0" fontId="22" fillId="0" borderId="15" xfId="0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24" fillId="0" borderId="3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4" fillId="0" borderId="34" xfId="0" applyFont="1" applyBorder="1" applyAlignment="1">
      <alignment horizontal="left" wrapText="1"/>
    </xf>
    <xf numFmtId="176" fontId="25" fillId="0" borderId="15" xfId="0" applyNumberFormat="1" applyFont="1" applyBorder="1" applyAlignment="1">
      <alignment horizontal="center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24" fillId="0" borderId="10" xfId="62" applyFont="1" applyBorder="1">
      <alignment/>
      <protection/>
    </xf>
    <xf numFmtId="0" fontId="10" fillId="0" borderId="10" xfId="62" applyFont="1" applyBorder="1" applyAlignment="1">
      <alignment horizontal="left" vertical="center"/>
      <protection/>
    </xf>
    <xf numFmtId="3" fontId="12" fillId="0" borderId="10" xfId="62" applyNumberFormat="1" applyFont="1" applyBorder="1" applyAlignment="1">
      <alignment horizontal="center"/>
      <protection/>
    </xf>
    <xf numFmtId="1" fontId="2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4" fontId="22" fillId="0" borderId="10" xfId="43" applyNumberFormat="1" applyFont="1" applyBorder="1" applyAlignment="1">
      <alignment vertical="center"/>
    </xf>
    <xf numFmtId="174" fontId="23" fillId="32" borderId="10" xfId="43" applyNumberFormat="1" applyFont="1" applyFill="1" applyBorder="1" applyAlignment="1">
      <alignment vertical="center"/>
    </xf>
    <xf numFmtId="174" fontId="22" fillId="0" borderId="10" xfId="43" applyNumberFormat="1" applyFont="1" applyFill="1" applyBorder="1" applyAlignment="1">
      <alignment vertical="center"/>
    </xf>
    <xf numFmtId="174" fontId="22" fillId="34" borderId="12" xfId="43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vertical="center"/>
    </xf>
    <xf numFmtId="174" fontId="23" fillId="33" borderId="10" xfId="43" applyNumberFormat="1" applyFont="1" applyFill="1" applyBorder="1" applyAlignment="1">
      <alignment vertical="center"/>
    </xf>
    <xf numFmtId="174" fontId="22" fillId="34" borderId="10" xfId="43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30" fillId="33" borderId="10" xfId="0" applyNumberFormat="1" applyFont="1" applyFill="1" applyBorder="1" applyAlignment="1">
      <alignment horizontal="right" vertical="center"/>
    </xf>
    <xf numFmtId="3" fontId="32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4" fontId="27" fillId="0" borderId="0" xfId="42" applyNumberFormat="1" applyFont="1" applyFill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4" fontId="0" fillId="0" borderId="10" xfId="42" applyNumberFormat="1" applyFont="1" applyFill="1" applyBorder="1" applyAlignment="1">
      <alignment horizontal="right" vertical="center"/>
    </xf>
    <xf numFmtId="174" fontId="27" fillId="0" borderId="10" xfId="42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vertical="center"/>
    </xf>
    <xf numFmtId="174" fontId="0" fillId="33" borderId="10" xfId="42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174" fontId="27" fillId="33" borderId="10" xfId="42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27" fillId="0" borderId="10" xfId="0" applyNumberFormat="1" applyFont="1" applyBorder="1" applyAlignment="1">
      <alignment horizontal="right"/>
    </xf>
    <xf numFmtId="3" fontId="27" fillId="33" borderId="10" xfId="0" applyNumberFormat="1" applyFont="1" applyFill="1" applyBorder="1" applyAlignment="1">
      <alignment horizontal="center"/>
    </xf>
    <xf numFmtId="174" fontId="2" fillId="0" borderId="10" xfId="42" applyNumberFormat="1" applyFont="1" applyFill="1" applyBorder="1" applyAlignment="1">
      <alignment horizontal="right" vertical="center"/>
    </xf>
    <xf numFmtId="174" fontId="26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30" fillId="33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4" fontId="27" fillId="34" borderId="0" xfId="42" applyNumberFormat="1" applyFont="1" applyFill="1" applyBorder="1" applyAlignment="1">
      <alignment horizontal="center" vertical="center"/>
    </xf>
    <xf numFmtId="3" fontId="30" fillId="34" borderId="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174" fontId="27" fillId="34" borderId="10" xfId="42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174" fontId="0" fillId="34" borderId="12" xfId="42" applyNumberFormat="1" applyFont="1" applyFill="1" applyBorder="1" applyAlignment="1">
      <alignment horizontal="center"/>
    </xf>
    <xf numFmtId="174" fontId="27" fillId="34" borderId="12" xfId="42" applyNumberFormat="1" applyFont="1" applyFill="1" applyBorder="1" applyAlignment="1">
      <alignment horizontal="center"/>
    </xf>
    <xf numFmtId="174" fontId="27" fillId="34" borderId="10" xfId="42" applyNumberFormat="1" applyFont="1" applyFill="1" applyBorder="1" applyAlignment="1">
      <alignment horizontal="center"/>
    </xf>
    <xf numFmtId="3" fontId="0" fillId="34" borderId="0" xfId="0" applyNumberFormat="1" applyFont="1" applyFill="1" applyAlignment="1">
      <alignment horizontal="center"/>
    </xf>
    <xf numFmtId="174" fontId="22" fillId="33" borderId="10" xfId="43" applyNumberFormat="1" applyFont="1" applyFill="1" applyBorder="1" applyAlignment="1">
      <alignment vertical="center"/>
    </xf>
    <xf numFmtId="174" fontId="2" fillId="33" borderId="12" xfId="42" applyNumberFormat="1" applyFont="1" applyFill="1" applyBorder="1" applyAlignment="1">
      <alignment horizontal="center"/>
    </xf>
    <xf numFmtId="174" fontId="27" fillId="33" borderId="12" xfId="42" applyNumberFormat="1" applyFont="1" applyFill="1" applyBorder="1" applyAlignment="1">
      <alignment horizontal="center"/>
    </xf>
    <xf numFmtId="174" fontId="6" fillId="34" borderId="10" xfId="42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24" fillId="0" borderId="10" xfId="44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175" fontId="25" fillId="0" borderId="37" xfId="0" applyNumberFormat="1" applyFont="1" applyFill="1" applyBorder="1" applyAlignment="1">
      <alignment horizontal="center" vertical="center" wrapText="1"/>
    </xf>
    <xf numFmtId="175" fontId="25" fillId="0" borderId="38" xfId="0" applyNumberFormat="1" applyFont="1" applyFill="1" applyBorder="1" applyAlignment="1">
      <alignment horizontal="center" vertical="center" wrapText="1"/>
    </xf>
    <xf numFmtId="175" fontId="25" fillId="0" borderId="39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10" fillId="0" borderId="10" xfId="62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wrapText="1"/>
    </xf>
    <xf numFmtId="1" fontId="25" fillId="0" borderId="10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/>
    </xf>
    <xf numFmtId="0" fontId="25" fillId="0" borderId="34" xfId="0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vertical="center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174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" fontId="12" fillId="0" borderId="10" xfId="62" applyNumberFormat="1" applyFont="1" applyBorder="1" applyAlignment="1">
      <alignment horizontal="center" vertical="center"/>
      <protection/>
    </xf>
    <xf numFmtId="38" fontId="13" fillId="0" borderId="10" xfId="42" applyNumberFormat="1" applyFont="1" applyFill="1" applyBorder="1" applyAlignment="1">
      <alignment vertical="center"/>
    </xf>
    <xf numFmtId="38" fontId="11" fillId="0" borderId="10" xfId="42" applyNumberFormat="1" applyFont="1" applyFill="1" applyBorder="1" applyAlignment="1">
      <alignment vertical="center"/>
    </xf>
    <xf numFmtId="174" fontId="13" fillId="0" borderId="15" xfId="44" applyNumberFormat="1" applyFont="1" applyFill="1" applyBorder="1" applyAlignment="1">
      <alignment horizontal="center"/>
    </xf>
    <xf numFmtId="174" fontId="13" fillId="0" borderId="34" xfId="44" applyNumberFormat="1" applyFont="1" applyFill="1" applyBorder="1" applyAlignment="1">
      <alignment horizontal="center"/>
    </xf>
    <xf numFmtId="174" fontId="13" fillId="0" borderId="18" xfId="44" applyNumberFormat="1" applyFont="1" applyFill="1" applyBorder="1" applyAlignment="1">
      <alignment horizontal="center"/>
    </xf>
    <xf numFmtId="174" fontId="13" fillId="0" borderId="10" xfId="44" applyNumberFormat="1" applyFont="1" applyFill="1" applyBorder="1" applyAlignment="1">
      <alignment horizontal="center"/>
    </xf>
    <xf numFmtId="174" fontId="13" fillId="0" borderId="42" xfId="44" applyNumberFormat="1" applyFont="1" applyFill="1" applyBorder="1" applyAlignment="1">
      <alignment horizontal="center" vertical="center" wrapText="1"/>
    </xf>
    <xf numFmtId="174" fontId="13" fillId="0" borderId="43" xfId="44" applyNumberFormat="1" applyFont="1" applyFill="1" applyBorder="1" applyAlignment="1">
      <alignment horizontal="center" vertical="center"/>
    </xf>
    <xf numFmtId="174" fontId="13" fillId="0" borderId="44" xfId="44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5" fontId="14" fillId="0" borderId="14" xfId="0" applyNumberFormat="1" applyFont="1" applyFill="1" applyBorder="1" applyAlignment="1">
      <alignment horizontal="center" vertical="center" wrapText="1"/>
    </xf>
    <xf numFmtId="175" fontId="14" fillId="0" borderId="40" xfId="0" applyNumberFormat="1" applyFont="1" applyFill="1" applyBorder="1" applyAlignment="1">
      <alignment horizontal="center" vertical="center" wrapText="1"/>
    </xf>
    <xf numFmtId="175" fontId="14" fillId="0" borderId="2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5" fontId="13" fillId="0" borderId="0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74" fontId="2" fillId="33" borderId="10" xfId="42" applyNumberFormat="1" applyFont="1" applyFill="1" applyBorder="1" applyAlignment="1">
      <alignment horizontal="right" vertical="center"/>
    </xf>
    <xf numFmtId="174" fontId="26" fillId="33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26" fillId="33" borderId="10" xfId="42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4" fontId="26" fillId="33" borderId="12" xfId="42" applyNumberFormat="1" applyFont="1" applyFill="1" applyBorder="1" applyAlignment="1">
      <alignment horizontal="center" vertical="center"/>
    </xf>
    <xf numFmtId="174" fontId="26" fillId="33" borderId="11" xfId="42" applyNumberFormat="1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center"/>
    </xf>
    <xf numFmtId="3" fontId="32" fillId="33" borderId="12" xfId="0" applyNumberFormat="1" applyFont="1" applyFill="1" applyBorder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174" fontId="26" fillId="33" borderId="12" xfId="42" applyNumberFormat="1" applyFont="1" applyFill="1" applyBorder="1" applyAlignment="1">
      <alignment horizontal="right" vertical="center"/>
    </xf>
    <xf numFmtId="174" fontId="26" fillId="33" borderId="11" xfId="42" applyNumberFormat="1" applyFont="1" applyFill="1" applyBorder="1" applyAlignment="1">
      <alignment horizontal="right" vertical="center"/>
    </xf>
    <xf numFmtId="3" fontId="26" fillId="33" borderId="12" xfId="0" applyNumberFormat="1" applyFont="1" applyFill="1" applyBorder="1" applyAlignment="1">
      <alignment horizontal="center" vertical="center"/>
    </xf>
    <xf numFmtId="3" fontId="26" fillId="33" borderId="11" xfId="0" applyNumberFormat="1" applyFont="1" applyFill="1" applyBorder="1" applyAlignment="1">
      <alignment horizontal="center" vertical="center"/>
    </xf>
    <xf numFmtId="3" fontId="30" fillId="33" borderId="12" xfId="0" applyNumberFormat="1" applyFont="1" applyFill="1" applyBorder="1" applyAlignment="1">
      <alignment horizontal="right" vertical="center"/>
    </xf>
    <xf numFmtId="3" fontId="30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174" fontId="26" fillId="33" borderId="12" xfId="42" applyNumberFormat="1" applyFont="1" applyFill="1" applyBorder="1" applyAlignment="1">
      <alignment horizontal="center" vertical="center"/>
    </xf>
    <xf numFmtId="174" fontId="26" fillId="33" borderId="11" xfId="42" applyNumberFormat="1" applyFont="1" applyFill="1" applyBorder="1" applyAlignment="1">
      <alignment horizontal="center" vertical="center"/>
    </xf>
    <xf numFmtId="3" fontId="30" fillId="33" borderId="31" xfId="0" applyNumberFormat="1" applyFont="1" applyFill="1" applyBorder="1" applyAlignment="1">
      <alignment horizontal="right" vertical="center"/>
    </xf>
    <xf numFmtId="3" fontId="30" fillId="33" borderId="10" xfId="0" applyNumberFormat="1" applyFont="1" applyFill="1" applyBorder="1" applyAlignment="1">
      <alignment horizontal="right" vertical="center"/>
    </xf>
    <xf numFmtId="3" fontId="32" fillId="33" borderId="12" xfId="0" applyNumberFormat="1" applyFont="1" applyFill="1" applyBorder="1" applyAlignment="1">
      <alignment horizontal="right"/>
    </xf>
    <xf numFmtId="3" fontId="32" fillId="33" borderId="11" xfId="0" applyNumberFormat="1" applyFont="1" applyFill="1" applyBorder="1" applyAlignment="1">
      <alignment horizontal="right"/>
    </xf>
    <xf numFmtId="174" fontId="7" fillId="32" borderId="14" xfId="43" applyNumberFormat="1" applyFont="1" applyFill="1" applyBorder="1" applyAlignment="1">
      <alignment horizontal="center" vertical="center"/>
    </xf>
    <xf numFmtId="174" fontId="7" fillId="32" borderId="26" xfId="43" applyNumberFormat="1" applyFont="1" applyFill="1" applyBorder="1" applyAlignment="1">
      <alignment horizontal="center" vertical="center"/>
    </xf>
    <xf numFmtId="174" fontId="7" fillId="32" borderId="27" xfId="43" applyNumberFormat="1" applyFont="1" applyFill="1" applyBorder="1" applyAlignment="1">
      <alignment horizontal="center" vertical="center"/>
    </xf>
    <xf numFmtId="174" fontId="7" fillId="32" borderId="28" xfId="43" applyNumberFormat="1" applyFont="1" applyFill="1" applyBorder="1" applyAlignment="1">
      <alignment horizontal="center" vertical="center"/>
    </xf>
    <xf numFmtId="174" fontId="7" fillId="32" borderId="29" xfId="43" applyNumberFormat="1" applyFont="1" applyFill="1" applyBorder="1" applyAlignment="1">
      <alignment horizontal="center" vertical="center"/>
    </xf>
    <xf numFmtId="174" fontId="7" fillId="32" borderId="30" xfId="43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174" fontId="25" fillId="33" borderId="10" xfId="42" applyNumberFormat="1" applyFont="1" applyFill="1" applyBorder="1" applyAlignment="1">
      <alignment horizontal="right" vertical="center"/>
    </xf>
    <xf numFmtId="174" fontId="2" fillId="33" borderId="12" xfId="42" applyNumberFormat="1" applyFont="1" applyFill="1" applyBorder="1" applyAlignment="1">
      <alignment horizontal="right" vertical="center"/>
    </xf>
    <xf numFmtId="174" fontId="2" fillId="32" borderId="11" xfId="42" applyNumberFormat="1" applyFont="1" applyFill="1" applyBorder="1" applyAlignment="1">
      <alignment horizontal="right" vertical="center"/>
    </xf>
    <xf numFmtId="174" fontId="7" fillId="33" borderId="10" xfId="42" applyNumberFormat="1" applyFont="1" applyFill="1" applyBorder="1" applyAlignment="1">
      <alignment horizontal="right" vertical="center"/>
    </xf>
    <xf numFmtId="174" fontId="25" fillId="33" borderId="12" xfId="42" applyNumberFormat="1" applyFont="1" applyFill="1" applyBorder="1" applyAlignment="1">
      <alignment horizontal="center" vertical="center"/>
    </xf>
    <xf numFmtId="174" fontId="25" fillId="33" borderId="11" xfId="42" applyNumberFormat="1" applyFont="1" applyFill="1" applyBorder="1" applyAlignment="1">
      <alignment horizontal="center" vertical="center"/>
    </xf>
    <xf numFmtId="174" fontId="2" fillId="33" borderId="11" xfId="42" applyNumberFormat="1" applyFont="1" applyFill="1" applyBorder="1" applyAlignment="1">
      <alignment horizontal="right" vertical="center"/>
    </xf>
    <xf numFmtId="174" fontId="25" fillId="33" borderId="11" xfId="42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74" fontId="2" fillId="32" borderId="12" xfId="42" applyNumberFormat="1" applyFont="1" applyFill="1" applyBorder="1" applyAlignment="1">
      <alignment horizontal="center"/>
    </xf>
    <xf numFmtId="174" fontId="2" fillId="32" borderId="11" xfId="42" applyNumberFormat="1" applyFont="1" applyFill="1" applyBorder="1" applyAlignment="1">
      <alignment horizontal="center"/>
    </xf>
    <xf numFmtId="3" fontId="32" fillId="0" borderId="14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right" vertical="center"/>
    </xf>
    <xf numFmtId="174" fontId="27" fillId="0" borderId="12" xfId="42" applyNumberFormat="1" applyFont="1" applyFill="1" applyBorder="1" applyAlignment="1">
      <alignment horizontal="center" vertical="center"/>
    </xf>
    <xf numFmtId="174" fontId="27" fillId="0" borderId="31" xfId="42" applyNumberFormat="1" applyFont="1" applyFill="1" applyBorder="1" applyAlignment="1">
      <alignment horizontal="center" vertical="center"/>
    </xf>
    <xf numFmtId="174" fontId="27" fillId="0" borderId="11" xfId="42" applyNumberFormat="1" applyFont="1" applyFill="1" applyBorder="1" applyAlignment="1">
      <alignment horizontal="center" vertical="center"/>
    </xf>
    <xf numFmtId="3" fontId="32" fillId="0" borderId="12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174" fontId="7" fillId="33" borderId="11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3" fontId="32" fillId="0" borderId="12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174" fontId="27" fillId="0" borderId="12" xfId="42" applyNumberFormat="1" applyFont="1" applyFill="1" applyBorder="1" applyAlignment="1">
      <alignment horizontal="center" vertical="center"/>
    </xf>
    <xf numFmtId="174" fontId="27" fillId="0" borderId="11" xfId="42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4" fontId="23" fillId="32" borderId="14" xfId="43" applyNumberFormat="1" applyFont="1" applyFill="1" applyBorder="1" applyAlignment="1">
      <alignment horizontal="center" vertical="center"/>
    </xf>
    <xf numFmtId="174" fontId="23" fillId="32" borderId="26" xfId="43" applyNumberFormat="1" applyFont="1" applyFill="1" applyBorder="1" applyAlignment="1">
      <alignment horizontal="center" vertical="center"/>
    </xf>
    <xf numFmtId="174" fontId="23" fillId="32" borderId="41" xfId="43" applyNumberFormat="1" applyFont="1" applyFill="1" applyBorder="1" applyAlignment="1">
      <alignment horizontal="center" vertical="center"/>
    </xf>
    <xf numFmtId="174" fontId="23" fillId="32" borderId="28" xfId="43" applyNumberFormat="1" applyFont="1" applyFill="1" applyBorder="1" applyAlignment="1">
      <alignment horizontal="center" vertical="center"/>
    </xf>
    <xf numFmtId="174" fontId="23" fillId="32" borderId="29" xfId="43" applyNumberFormat="1" applyFont="1" applyFill="1" applyBorder="1" applyAlignment="1">
      <alignment horizontal="center" vertical="center"/>
    </xf>
    <xf numFmtId="174" fontId="23" fillId="32" borderId="30" xfId="43" applyNumberFormat="1" applyFont="1" applyFill="1" applyBorder="1" applyAlignment="1">
      <alignment horizontal="center" vertical="center"/>
    </xf>
    <xf numFmtId="3" fontId="1" fillId="0" borderId="12" xfId="42" applyNumberFormat="1" applyFont="1" applyBorder="1" applyAlignment="1">
      <alignment horizontal="left"/>
    </xf>
    <xf numFmtId="3" fontId="1" fillId="0" borderId="11" xfId="42" applyNumberFormat="1" applyFont="1" applyBorder="1" applyAlignment="1">
      <alignment horizontal="left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16" fillId="0" borderId="12" xfId="42" applyNumberFormat="1" applyFont="1" applyBorder="1" applyAlignment="1">
      <alignment horizontal="left"/>
    </xf>
    <xf numFmtId="3" fontId="16" fillId="0" borderId="11" xfId="42" applyNumberFormat="1" applyFont="1" applyBorder="1" applyAlignment="1">
      <alignment horizontal="left"/>
    </xf>
    <xf numFmtId="3" fontId="1" fillId="0" borderId="12" xfId="42" applyNumberFormat="1" applyFont="1" applyBorder="1" applyAlignment="1">
      <alignment horizontal="left" wrapText="1"/>
    </xf>
    <xf numFmtId="174" fontId="16" fillId="0" borderId="12" xfId="42" applyNumberFormat="1" applyFont="1" applyBorder="1" applyAlignment="1">
      <alignment horizontal="left" wrapText="1"/>
    </xf>
    <xf numFmtId="174" fontId="16" fillId="0" borderId="11" xfId="42" applyNumberFormat="1" applyFont="1" applyBorder="1" applyAlignment="1">
      <alignment horizontal="left" wrapText="1"/>
    </xf>
    <xf numFmtId="174" fontId="16" fillId="0" borderId="15" xfId="42" applyNumberFormat="1" applyFont="1" applyBorder="1" applyAlignment="1">
      <alignment horizontal="center"/>
    </xf>
    <xf numFmtId="174" fontId="16" fillId="0" borderId="13" xfId="42" applyNumberFormat="1" applyFont="1" applyBorder="1" applyAlignment="1">
      <alignment horizontal="center"/>
    </xf>
    <xf numFmtId="174" fontId="16" fillId="0" borderId="34" xfId="42" applyNumberFormat="1" applyFont="1" applyBorder="1" applyAlignment="1">
      <alignment horizontal="center"/>
    </xf>
    <xf numFmtId="3" fontId="1" fillId="0" borderId="11" xfId="42" applyNumberFormat="1" applyFont="1" applyBorder="1" applyAlignment="1">
      <alignment horizontal="left" wrapText="1"/>
    </xf>
    <xf numFmtId="3" fontId="1" fillId="0" borderId="12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center" wrapText="1"/>
    </xf>
    <xf numFmtId="0" fontId="1" fillId="0" borderId="34" xfId="62" applyFont="1" applyFill="1" applyBorder="1" applyAlignment="1">
      <alignment horizontal="center"/>
      <protection/>
    </xf>
    <xf numFmtId="0" fontId="1" fillId="0" borderId="13" xfId="62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1" fillId="0" borderId="28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2" xfId="62" applyFill="1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15" xfId="62" applyFill="1" applyBorder="1" applyAlignment="1">
      <alignment horizontal="center"/>
      <protection/>
    </xf>
    <xf numFmtId="0" fontId="12" fillId="0" borderId="3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38" fontId="12" fillId="0" borderId="15" xfId="45" applyNumberFormat="1" applyFont="1" applyFill="1" applyBorder="1" applyAlignment="1">
      <alignment horizontal="center" vertical="center"/>
    </xf>
    <xf numFmtId="38" fontId="12" fillId="0" borderId="34" xfId="45" applyNumberFormat="1" applyFont="1" applyFill="1" applyBorder="1" applyAlignment="1">
      <alignment horizontal="center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34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38" fontId="12" fillId="0" borderId="14" xfId="45" applyNumberFormat="1" applyFont="1" applyFill="1" applyBorder="1" applyAlignment="1">
      <alignment horizontal="righ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34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34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34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49" fontId="12" fillId="0" borderId="15" xfId="45" applyNumberFormat="1" applyFont="1" applyFill="1" applyBorder="1" applyAlignment="1">
      <alignment horizontal="center" vertical="center"/>
    </xf>
    <xf numFmtId="49" fontId="12" fillId="0" borderId="34" xfId="45" applyNumberFormat="1" applyFont="1" applyFill="1" applyBorder="1" applyAlignment="1">
      <alignment horizontal="center" vertical="center"/>
    </xf>
    <xf numFmtId="49" fontId="12" fillId="0" borderId="13" xfId="45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27" xfId="0" applyFont="1" applyFill="1" applyBorder="1" applyAlignment="1" quotePrefix="1">
      <alignment horizontal="center" vertical="center"/>
    </xf>
    <xf numFmtId="0" fontId="12" fillId="0" borderId="28" xfId="0" applyFont="1" applyFill="1" applyBorder="1" applyAlignment="1" quotePrefix="1">
      <alignment horizontal="center" vertical="center"/>
    </xf>
    <xf numFmtId="0" fontId="12" fillId="0" borderId="30" xfId="0" applyFont="1" applyFill="1" applyBorder="1" applyAlignment="1" quotePrefix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 quotePrefix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4" fontId="24" fillId="0" borderId="15" xfId="44" applyNumberFormat="1" applyFont="1" applyFill="1" applyBorder="1" applyAlignment="1">
      <alignment horizontal="center"/>
    </xf>
    <xf numFmtId="174" fontId="24" fillId="0" borderId="13" xfId="44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.%20PARANCSIKONJA\K&#246;lts&#233;gvet&#233;s%202017\&#211;voda\El&#337;terjeszt&#233;s%202017.&#233;vi%20&#211;voda%20K&#246;lts&#233;gvet&#233;s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5">
          <cell r="H15">
            <v>27007795</v>
          </cell>
          <cell r="I15">
            <v>1891500</v>
          </cell>
        </row>
        <row r="19">
          <cell r="H19">
            <v>6031749</v>
          </cell>
          <cell r="I19">
            <v>421160</v>
          </cell>
        </row>
        <row r="53">
          <cell r="H53">
            <v>2399456.92</v>
          </cell>
          <cell r="I53">
            <v>7209780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Layout" zoomScaleSheetLayoutView="115" workbookViewId="0" topLeftCell="A1">
      <selection activeCell="G4" sqref="G4"/>
    </sheetView>
  </sheetViews>
  <sheetFormatPr defaultColWidth="9.00390625" defaultRowHeight="12.75"/>
  <cols>
    <col min="1" max="1" width="7.875" style="95" bestFit="1" customWidth="1"/>
    <col min="2" max="2" width="10.25390625" style="110" customWidth="1"/>
    <col min="3" max="3" width="59.875" style="95" customWidth="1"/>
    <col min="4" max="4" width="19.75390625" style="95" bestFit="1" customWidth="1"/>
    <col min="5" max="5" width="11.875" style="110" bestFit="1" customWidth="1"/>
    <col min="6" max="6" width="49.875" style="95" customWidth="1"/>
    <col min="7" max="7" width="19.75390625" style="95" bestFit="1" customWidth="1"/>
    <col min="8" max="16384" width="9.125" style="95" customWidth="1"/>
  </cols>
  <sheetData>
    <row r="1" spans="1:7" ht="15.75">
      <c r="A1" s="757" t="s">
        <v>281</v>
      </c>
      <c r="B1" s="93" t="s">
        <v>2</v>
      </c>
      <c r="C1" s="93" t="s">
        <v>100</v>
      </c>
      <c r="D1" s="93" t="s">
        <v>4</v>
      </c>
      <c r="E1" s="94" t="s">
        <v>5</v>
      </c>
      <c r="F1" s="93" t="s">
        <v>6</v>
      </c>
      <c r="G1" s="93" t="s">
        <v>261</v>
      </c>
    </row>
    <row r="2" spans="1:7" ht="40.5" customHeight="1">
      <c r="A2" s="758"/>
      <c r="B2" s="753" t="s">
        <v>262</v>
      </c>
      <c r="C2" s="754"/>
      <c r="D2" s="754"/>
      <c r="E2" s="755" t="s">
        <v>263</v>
      </c>
      <c r="F2" s="756"/>
      <c r="G2" s="756"/>
    </row>
    <row r="3" spans="1:7" s="99" customFormat="1" ht="35.25" customHeight="1">
      <c r="A3" s="759"/>
      <c r="B3" s="96" t="s">
        <v>264</v>
      </c>
      <c r="C3" s="97" t="s">
        <v>8</v>
      </c>
      <c r="D3" s="96" t="s">
        <v>265</v>
      </c>
      <c r="E3" s="98" t="s">
        <v>264</v>
      </c>
      <c r="F3" s="97" t="s">
        <v>8</v>
      </c>
      <c r="G3" s="97" t="s">
        <v>266</v>
      </c>
    </row>
    <row r="4" spans="1:7" ht="29.25" customHeight="1">
      <c r="A4" s="105" t="s">
        <v>1125</v>
      </c>
      <c r="B4" s="100" t="s">
        <v>119</v>
      </c>
      <c r="C4" s="101" t="s">
        <v>118</v>
      </c>
      <c r="D4" s="102">
        <v>87600142</v>
      </c>
      <c r="E4" s="103" t="s">
        <v>267</v>
      </c>
      <c r="F4" s="104" t="s">
        <v>268</v>
      </c>
      <c r="G4" s="102">
        <f>'4.a.m'!AG28</f>
        <v>31072800</v>
      </c>
    </row>
    <row r="5" spans="1:7" ht="29.25" customHeight="1">
      <c r="A5" s="105" t="s">
        <v>1126</v>
      </c>
      <c r="B5" s="100" t="s">
        <v>134</v>
      </c>
      <c r="C5" s="101" t="s">
        <v>133</v>
      </c>
      <c r="D5" s="102"/>
      <c r="E5" s="103" t="s">
        <v>269</v>
      </c>
      <c r="F5" s="104" t="s">
        <v>270</v>
      </c>
      <c r="G5" s="102">
        <f>'4.a.m'!AG29</f>
        <v>2966992</v>
      </c>
    </row>
    <row r="6" spans="1:7" ht="29.25" customHeight="1">
      <c r="A6" s="105" t="s">
        <v>1127</v>
      </c>
      <c r="B6" s="100" t="s">
        <v>142</v>
      </c>
      <c r="C6" s="101" t="s">
        <v>141</v>
      </c>
      <c r="D6" s="102">
        <f>'2.m'!E37</f>
        <v>15332320</v>
      </c>
      <c r="E6" s="103" t="s">
        <v>271</v>
      </c>
      <c r="F6" s="104" t="s">
        <v>16</v>
      </c>
      <c r="G6" s="102">
        <f>'4.a.m'!AG58</f>
        <v>91731970</v>
      </c>
    </row>
    <row r="7" spans="1:7" ht="29.25" customHeight="1">
      <c r="A7" s="105" t="s">
        <v>1128</v>
      </c>
      <c r="B7" s="100" t="s">
        <v>145</v>
      </c>
      <c r="C7" s="101" t="s">
        <v>144</v>
      </c>
      <c r="D7" s="102">
        <v>2907800</v>
      </c>
      <c r="E7" s="103" t="s">
        <v>272</v>
      </c>
      <c r="F7" s="101" t="s">
        <v>75</v>
      </c>
      <c r="G7" s="102">
        <f>'4.a.m'!AG67</f>
        <v>1985000</v>
      </c>
    </row>
    <row r="8" spans="1:7" ht="29.25" customHeight="1">
      <c r="A8" s="105" t="s">
        <v>1129</v>
      </c>
      <c r="B8" s="100" t="s">
        <v>155</v>
      </c>
      <c r="C8" s="101" t="s">
        <v>1250</v>
      </c>
      <c r="D8" s="102">
        <v>600000</v>
      </c>
      <c r="E8" s="103"/>
      <c r="F8" s="101"/>
      <c r="G8" s="102"/>
    </row>
    <row r="9" spans="1:7" ht="29.25" customHeight="1">
      <c r="A9" s="105" t="s">
        <v>1130</v>
      </c>
      <c r="B9" s="100" t="s">
        <v>165</v>
      </c>
      <c r="C9" s="101" t="s">
        <v>164</v>
      </c>
      <c r="D9" s="102">
        <f>'2.m'!E53</f>
        <v>8637600</v>
      </c>
      <c r="E9" s="103" t="s">
        <v>273</v>
      </c>
      <c r="F9" s="102" t="s">
        <v>18</v>
      </c>
      <c r="G9" s="102">
        <f>'4.a.m'!AG83</f>
        <v>40800909</v>
      </c>
    </row>
    <row r="10" spans="1:7" ht="29.25" customHeight="1">
      <c r="A10" s="105" t="s">
        <v>1131</v>
      </c>
      <c r="B10" s="100" t="s">
        <v>171</v>
      </c>
      <c r="C10" s="101" t="s">
        <v>1312</v>
      </c>
      <c r="D10" s="102">
        <f>SUM(D4:D9)</f>
        <v>115077862</v>
      </c>
      <c r="E10" s="103" t="s">
        <v>1314</v>
      </c>
      <c r="F10" s="102" t="s">
        <v>1313</v>
      </c>
      <c r="G10" s="751">
        <f>SUM(G4:G9)</f>
        <v>168557671</v>
      </c>
    </row>
    <row r="11" spans="1:7" ht="29.25" customHeight="1">
      <c r="A11" s="105" t="s">
        <v>1132</v>
      </c>
      <c r="B11" s="100" t="s">
        <v>216</v>
      </c>
      <c r="C11" s="101" t="s">
        <v>816</v>
      </c>
      <c r="D11" s="102">
        <f>'2.m'!E87</f>
        <v>13760000</v>
      </c>
      <c r="E11" s="103" t="s">
        <v>468</v>
      </c>
      <c r="F11" s="102" t="s">
        <v>576</v>
      </c>
      <c r="G11" s="752">
        <f>'4.a.m'!AG91</f>
        <v>230064887</v>
      </c>
    </row>
    <row r="12" spans="1:7" ht="29.25" customHeight="1">
      <c r="A12" s="105" t="s">
        <v>1133</v>
      </c>
      <c r="B12" s="100" t="s">
        <v>226</v>
      </c>
      <c r="C12" s="101" t="s">
        <v>277</v>
      </c>
      <c r="D12" s="102">
        <f>'2.m'!E96</f>
        <v>26024000</v>
      </c>
      <c r="E12" s="103" t="s">
        <v>274</v>
      </c>
      <c r="F12" s="102" t="s">
        <v>275</v>
      </c>
      <c r="G12" s="752">
        <f>'4.a.m'!AG96</f>
        <v>21924410</v>
      </c>
    </row>
    <row r="13" spans="1:7" ht="29.25" customHeight="1">
      <c r="A13" s="105" t="s">
        <v>1174</v>
      </c>
      <c r="B13" s="100" t="s">
        <v>186</v>
      </c>
      <c r="C13" s="101" t="s">
        <v>940</v>
      </c>
      <c r="D13" s="102">
        <f>'2.m'!E72</f>
        <v>0</v>
      </c>
      <c r="E13" s="103" t="s">
        <v>276</v>
      </c>
      <c r="F13" s="102" t="s">
        <v>32</v>
      </c>
      <c r="G13" s="752">
        <f>'4.a.m'!AG109</f>
        <v>75083233</v>
      </c>
    </row>
    <row r="14" spans="1:7" ht="29.25" customHeight="1">
      <c r="A14" s="105" t="s">
        <v>1175</v>
      </c>
      <c r="B14" s="100" t="s">
        <v>246</v>
      </c>
      <c r="C14" s="101" t="s">
        <v>1033</v>
      </c>
      <c r="D14" s="102">
        <v>240000</v>
      </c>
      <c r="E14" s="103"/>
      <c r="F14" s="102"/>
      <c r="G14" s="102"/>
    </row>
    <row r="15" spans="1:7" ht="29.25" customHeight="1">
      <c r="A15" s="105" t="s">
        <v>1176</v>
      </c>
      <c r="B15" s="100" t="s">
        <v>258</v>
      </c>
      <c r="C15" s="101" t="s">
        <v>594</v>
      </c>
      <c r="D15" s="102">
        <v>340528339</v>
      </c>
      <c r="E15" s="103"/>
      <c r="F15" s="102"/>
      <c r="G15" s="102"/>
    </row>
    <row r="16" spans="1:7" ht="47.25" customHeight="1" thickBot="1">
      <c r="A16" s="105" t="s">
        <v>1177</v>
      </c>
      <c r="B16" s="106" t="s">
        <v>278</v>
      </c>
      <c r="C16" s="106" t="s">
        <v>279</v>
      </c>
      <c r="D16" s="107">
        <f>SUM(D10:D15)</f>
        <v>495630201</v>
      </c>
      <c r="E16" s="108" t="s">
        <v>577</v>
      </c>
      <c r="F16" s="109" t="s">
        <v>280</v>
      </c>
      <c r="G16" s="107">
        <f>SUM(G10:G15)</f>
        <v>495630201</v>
      </c>
    </row>
  </sheetData>
  <sheetProtection/>
  <mergeCells count="3">
    <mergeCell ref="B2:D2"/>
    <mergeCell ref="E2:G2"/>
    <mergeCell ref="A1:A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4" r:id="rId1"/>
  <headerFooter>
    <oddHeader xml:space="preserve">&amp;LMAGYARPOLÁNY KÖZSÉG ÖNKORMÁNYZATA&amp;C2021. KÖLTSÉGVETÉS
BEVÉTELEK ÉS KIADÁSOK ALAKULÁSA&amp;R1. melléklet a
2/2021. (II. 20.) önkormányzati rendelethez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view="pageLayout" zoomScaleSheetLayoutView="100" workbookViewId="0" topLeftCell="A1">
      <selection activeCell="Z19" sqref="Z19:Z29"/>
    </sheetView>
  </sheetViews>
  <sheetFormatPr defaultColWidth="2.75390625" defaultRowHeight="12.75"/>
  <cols>
    <col min="1" max="1" width="2.75390625" style="125" customWidth="1"/>
    <col min="2" max="2" width="4.625" style="125" customWidth="1"/>
    <col min="3" max="3" width="2.75390625" style="84" customWidth="1"/>
    <col min="4" max="4" width="6.875" style="81" customWidth="1"/>
    <col min="5" max="5" width="80.375" style="85" bestFit="1" customWidth="1"/>
    <col min="6" max="7" width="2.75390625" style="81" customWidth="1"/>
    <col min="8" max="8" width="1.12109375" style="86" customWidth="1"/>
    <col min="9" max="9" width="1.625" style="86" customWidth="1"/>
    <col min="10" max="11" width="4.75390625" style="86" customWidth="1"/>
    <col min="12" max="12" width="4.75390625" style="81" customWidth="1"/>
    <col min="13" max="13" width="1.12109375" style="81" customWidth="1"/>
    <col min="14" max="15" width="4.75390625" style="86" customWidth="1"/>
    <col min="16" max="16" width="4.75390625" style="81" customWidth="1"/>
    <col min="17" max="17" width="1.12109375" style="81" customWidth="1"/>
    <col min="18" max="19" width="4.75390625" style="86" customWidth="1"/>
    <col min="20" max="20" width="4.75390625" style="81" customWidth="1"/>
    <col min="21" max="21" width="1.12109375" style="81" customWidth="1"/>
    <col min="22" max="23" width="4.75390625" style="86" customWidth="1"/>
    <col min="24" max="24" width="4.75390625" style="81" customWidth="1"/>
    <col min="25" max="25" width="1.12109375" style="81" customWidth="1"/>
    <col min="26" max="226" width="9.125" style="81" customWidth="1"/>
    <col min="227" max="227" width="2.75390625" style="81" customWidth="1"/>
    <col min="228" max="228" width="3.125" style="81" customWidth="1"/>
    <col min="229" max="229" width="2.75390625" style="81" customWidth="1"/>
    <col min="230" max="230" width="6.875" style="81" customWidth="1"/>
    <col min="231" max="16384" width="2.75390625" style="81" customWidth="1"/>
  </cols>
  <sheetData>
    <row r="1" spans="1:25" ht="15">
      <c r="A1" s="921"/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</row>
    <row r="2" spans="1:25" s="124" customFormat="1" ht="15.75">
      <c r="A2" s="928" t="s">
        <v>281</v>
      </c>
      <c r="B2" s="929"/>
      <c r="C2" s="782" t="s">
        <v>2</v>
      </c>
      <c r="D2" s="783"/>
      <c r="E2" s="783"/>
      <c r="F2" s="947" t="s">
        <v>100</v>
      </c>
      <c r="G2" s="948"/>
      <c r="H2" s="948"/>
      <c r="I2" s="948"/>
      <c r="J2" s="922" t="s">
        <v>4</v>
      </c>
      <c r="K2" s="923"/>
      <c r="L2" s="923"/>
      <c r="M2" s="924"/>
      <c r="N2" s="922" t="s">
        <v>5</v>
      </c>
      <c r="O2" s="923"/>
      <c r="P2" s="923"/>
      <c r="Q2" s="924"/>
      <c r="R2" s="922" t="s">
        <v>6</v>
      </c>
      <c r="S2" s="923"/>
      <c r="T2" s="923"/>
      <c r="U2" s="924"/>
      <c r="V2" s="922" t="s">
        <v>261</v>
      </c>
      <c r="W2" s="923"/>
      <c r="X2" s="923"/>
      <c r="Y2" s="924"/>
    </row>
    <row r="3" spans="1:25" s="124" customFormat="1" ht="32.25" customHeight="1">
      <c r="A3" s="930"/>
      <c r="B3" s="931"/>
      <c r="C3" s="949" t="s">
        <v>633</v>
      </c>
      <c r="D3" s="950"/>
      <c r="E3" s="950"/>
      <c r="F3" s="768" t="s">
        <v>634</v>
      </c>
      <c r="G3" s="935"/>
      <c r="H3" s="935"/>
      <c r="I3" s="936"/>
      <c r="J3" s="925" t="s">
        <v>930</v>
      </c>
      <c r="K3" s="926"/>
      <c r="L3" s="926"/>
      <c r="M3" s="927"/>
      <c r="N3" s="925" t="s">
        <v>1030</v>
      </c>
      <c r="O3" s="926"/>
      <c r="P3" s="926"/>
      <c r="Q3" s="927"/>
      <c r="R3" s="925" t="s">
        <v>1146</v>
      </c>
      <c r="S3" s="926"/>
      <c r="T3" s="926"/>
      <c r="U3" s="927"/>
      <c r="V3" s="925" t="s">
        <v>1253</v>
      </c>
      <c r="W3" s="926"/>
      <c r="X3" s="926"/>
      <c r="Y3" s="927"/>
    </row>
    <row r="4" spans="1:25" ht="15" customHeight="1">
      <c r="A4" s="912">
        <v>1</v>
      </c>
      <c r="B4" s="913"/>
      <c r="C4" s="937"/>
      <c r="D4" s="938"/>
      <c r="E4" s="226" t="s">
        <v>200</v>
      </c>
      <c r="F4" s="942"/>
      <c r="G4" s="943"/>
      <c r="H4" s="943"/>
      <c r="I4" s="944"/>
      <c r="J4" s="915">
        <v>110000</v>
      </c>
      <c r="K4" s="916"/>
      <c r="L4" s="916"/>
      <c r="M4" s="917"/>
      <c r="N4" s="915">
        <v>110000</v>
      </c>
      <c r="O4" s="916"/>
      <c r="P4" s="916"/>
      <c r="Q4" s="917"/>
      <c r="R4" s="915">
        <v>110000</v>
      </c>
      <c r="S4" s="916"/>
      <c r="T4" s="916"/>
      <c r="U4" s="917"/>
      <c r="V4" s="915">
        <v>110000</v>
      </c>
      <c r="W4" s="916"/>
      <c r="X4" s="916"/>
      <c r="Y4" s="917"/>
    </row>
    <row r="5" spans="1:25" ht="15" customHeight="1">
      <c r="A5" s="932">
        <v>2</v>
      </c>
      <c r="B5" s="933"/>
      <c r="C5" s="937"/>
      <c r="D5" s="945"/>
      <c r="E5" s="226" t="s">
        <v>201</v>
      </c>
      <c r="F5" s="942"/>
      <c r="G5" s="943"/>
      <c r="H5" s="943"/>
      <c r="I5" s="944"/>
      <c r="J5" s="915">
        <v>5400000</v>
      </c>
      <c r="K5" s="916"/>
      <c r="L5" s="916"/>
      <c r="M5" s="917"/>
      <c r="N5" s="915">
        <v>5400000</v>
      </c>
      <c r="O5" s="916"/>
      <c r="P5" s="916"/>
      <c r="Q5" s="917"/>
      <c r="R5" s="915">
        <v>5400000</v>
      </c>
      <c r="S5" s="916"/>
      <c r="T5" s="916"/>
      <c r="U5" s="917"/>
      <c r="V5" s="915">
        <v>5400000</v>
      </c>
      <c r="W5" s="916"/>
      <c r="X5" s="916"/>
      <c r="Y5" s="917"/>
    </row>
    <row r="6" spans="1:25" ht="30" customHeight="1">
      <c r="A6" s="932">
        <v>3</v>
      </c>
      <c r="B6" s="933"/>
      <c r="C6" s="768" t="s">
        <v>587</v>
      </c>
      <c r="D6" s="769"/>
      <c r="E6" s="769"/>
      <c r="F6" s="934" t="s">
        <v>199</v>
      </c>
      <c r="G6" s="935"/>
      <c r="H6" s="935"/>
      <c r="I6" s="936"/>
      <c r="J6" s="909">
        <f>SUM(J4:J5)</f>
        <v>5510000</v>
      </c>
      <c r="K6" s="910"/>
      <c r="L6" s="910"/>
      <c r="M6" s="911"/>
      <c r="N6" s="909">
        <f>SUM(N4:N5)</f>
        <v>5510000</v>
      </c>
      <c r="O6" s="910"/>
      <c r="P6" s="910"/>
      <c r="Q6" s="911"/>
      <c r="R6" s="909">
        <f>SUM(R4:R5)</f>
        <v>5510000</v>
      </c>
      <c r="S6" s="910"/>
      <c r="T6" s="910"/>
      <c r="U6" s="911"/>
      <c r="V6" s="909">
        <f>SUM(V4:V5)</f>
        <v>5510000</v>
      </c>
      <c r="W6" s="910"/>
      <c r="X6" s="910"/>
      <c r="Y6" s="911"/>
    </row>
    <row r="7" spans="1:25" ht="15.75" customHeight="1">
      <c r="A7" s="932">
        <v>4</v>
      </c>
      <c r="B7" s="933"/>
      <c r="C7" s="937"/>
      <c r="D7" s="938"/>
      <c r="E7" s="221" t="s">
        <v>597</v>
      </c>
      <c r="F7" s="934" t="s">
        <v>202</v>
      </c>
      <c r="G7" s="935"/>
      <c r="H7" s="935"/>
      <c r="I7" s="936"/>
      <c r="J7" s="909">
        <f>J8</f>
        <v>8250000</v>
      </c>
      <c r="K7" s="910"/>
      <c r="L7" s="910"/>
      <c r="M7" s="911"/>
      <c r="N7" s="909">
        <f>N8</f>
        <v>8250000</v>
      </c>
      <c r="O7" s="910"/>
      <c r="P7" s="910"/>
      <c r="Q7" s="911"/>
      <c r="R7" s="909">
        <f>R8</f>
        <v>8250000</v>
      </c>
      <c r="S7" s="910"/>
      <c r="T7" s="910"/>
      <c r="U7" s="911"/>
      <c r="V7" s="909">
        <f>V8</f>
        <v>8250000</v>
      </c>
      <c r="W7" s="910"/>
      <c r="X7" s="910"/>
      <c r="Y7" s="911"/>
    </row>
    <row r="8" spans="1:25" ht="15.75" customHeight="1">
      <c r="A8" s="912">
        <v>5</v>
      </c>
      <c r="B8" s="913"/>
      <c r="C8" s="937"/>
      <c r="D8" s="938"/>
      <c r="E8" s="226" t="s">
        <v>203</v>
      </c>
      <c r="F8" s="942"/>
      <c r="G8" s="943"/>
      <c r="H8" s="943"/>
      <c r="I8" s="944"/>
      <c r="J8" s="915">
        <v>8250000</v>
      </c>
      <c r="K8" s="916"/>
      <c r="L8" s="916"/>
      <c r="M8" s="917"/>
      <c r="N8" s="915">
        <v>8250000</v>
      </c>
      <c r="O8" s="916"/>
      <c r="P8" s="916"/>
      <c r="Q8" s="917"/>
      <c r="R8" s="915">
        <v>8250000</v>
      </c>
      <c r="S8" s="916"/>
      <c r="T8" s="916"/>
      <c r="U8" s="917"/>
      <c r="V8" s="915">
        <v>8250000</v>
      </c>
      <c r="W8" s="916"/>
      <c r="X8" s="916"/>
      <c r="Y8" s="917"/>
    </row>
    <row r="9" spans="1:25" ht="15.75" customHeight="1">
      <c r="A9" s="932">
        <v>6</v>
      </c>
      <c r="B9" s="933"/>
      <c r="C9" s="937"/>
      <c r="D9" s="938"/>
      <c r="E9" s="221" t="s">
        <v>598</v>
      </c>
      <c r="F9" s="934" t="s">
        <v>209</v>
      </c>
      <c r="G9" s="935"/>
      <c r="H9" s="935"/>
      <c r="I9" s="936"/>
      <c r="J9" s="909">
        <f>SUM(J10)</f>
        <v>4950000</v>
      </c>
      <c r="K9" s="910"/>
      <c r="L9" s="910"/>
      <c r="M9" s="911"/>
      <c r="N9" s="909">
        <f>SUM(N10)</f>
        <v>4950000</v>
      </c>
      <c r="O9" s="910"/>
      <c r="P9" s="910"/>
      <c r="Q9" s="911"/>
      <c r="R9" s="909">
        <f>SUM(R10)</f>
        <v>4950000</v>
      </c>
      <c r="S9" s="910"/>
      <c r="T9" s="910"/>
      <c r="U9" s="911"/>
      <c r="V9" s="909">
        <f>SUM(V10)</f>
        <v>4950000</v>
      </c>
      <c r="W9" s="910"/>
      <c r="X9" s="910"/>
      <c r="Y9" s="911"/>
    </row>
    <row r="10" spans="1:25" ht="15.75" customHeight="1">
      <c r="A10" s="932">
        <v>7</v>
      </c>
      <c r="B10" s="933"/>
      <c r="C10" s="937"/>
      <c r="D10" s="938"/>
      <c r="E10" s="226" t="s">
        <v>210</v>
      </c>
      <c r="F10" s="942"/>
      <c r="G10" s="943"/>
      <c r="H10" s="943"/>
      <c r="I10" s="944"/>
      <c r="J10" s="915">
        <v>4950000</v>
      </c>
      <c r="K10" s="916"/>
      <c r="L10" s="916"/>
      <c r="M10" s="917"/>
      <c r="N10" s="915">
        <v>4950000</v>
      </c>
      <c r="O10" s="916"/>
      <c r="P10" s="916"/>
      <c r="Q10" s="917"/>
      <c r="R10" s="915">
        <v>4950000</v>
      </c>
      <c r="S10" s="916"/>
      <c r="T10" s="916"/>
      <c r="U10" s="917"/>
      <c r="V10" s="915">
        <v>4950000</v>
      </c>
      <c r="W10" s="916"/>
      <c r="X10" s="916"/>
      <c r="Y10" s="917"/>
    </row>
    <row r="11" spans="1:25" ht="15.75" customHeight="1">
      <c r="A11" s="912">
        <v>8</v>
      </c>
      <c r="B11" s="913"/>
      <c r="C11" s="937"/>
      <c r="D11" s="938"/>
      <c r="E11" s="221" t="s">
        <v>588</v>
      </c>
      <c r="F11" s="934" t="s">
        <v>211</v>
      </c>
      <c r="G11" s="935"/>
      <c r="H11" s="935"/>
      <c r="I11" s="936"/>
      <c r="J11" s="909">
        <f>SUM(J12:M13)</f>
        <v>300000</v>
      </c>
      <c r="K11" s="910"/>
      <c r="L11" s="910"/>
      <c r="M11" s="911"/>
      <c r="N11" s="909">
        <f>SUM(N12:Q13)</f>
        <v>300000</v>
      </c>
      <c r="O11" s="910"/>
      <c r="P11" s="910"/>
      <c r="Q11" s="911"/>
      <c r="R11" s="909">
        <f>SUM(R12:U13)</f>
        <v>300000</v>
      </c>
      <c r="S11" s="910"/>
      <c r="T11" s="910"/>
      <c r="U11" s="911"/>
      <c r="V11" s="909">
        <f>SUM(V12:Y13)</f>
        <v>300000</v>
      </c>
      <c r="W11" s="910"/>
      <c r="X11" s="910"/>
      <c r="Y11" s="911"/>
    </row>
    <row r="12" spans="1:25" ht="15.75" customHeight="1">
      <c r="A12" s="932">
        <v>9</v>
      </c>
      <c r="B12" s="933"/>
      <c r="C12" s="937"/>
      <c r="D12" s="938"/>
      <c r="E12" s="226" t="s">
        <v>212</v>
      </c>
      <c r="F12" s="942"/>
      <c r="G12" s="943"/>
      <c r="H12" s="943"/>
      <c r="I12" s="944"/>
      <c r="J12" s="915">
        <v>300000</v>
      </c>
      <c r="K12" s="916"/>
      <c r="L12" s="916"/>
      <c r="M12" s="917"/>
      <c r="N12" s="915">
        <v>300000</v>
      </c>
      <c r="O12" s="916"/>
      <c r="P12" s="916"/>
      <c r="Q12" s="917"/>
      <c r="R12" s="915">
        <v>300000</v>
      </c>
      <c r="S12" s="916"/>
      <c r="T12" s="916"/>
      <c r="U12" s="917"/>
      <c r="V12" s="915">
        <v>300000</v>
      </c>
      <c r="W12" s="916"/>
      <c r="X12" s="916"/>
      <c r="Y12" s="917"/>
    </row>
    <row r="13" spans="1:25" ht="15.75" customHeight="1">
      <c r="A13" s="932">
        <v>10</v>
      </c>
      <c r="B13" s="933"/>
      <c r="C13" s="937"/>
      <c r="D13" s="938"/>
      <c r="E13" s="226" t="s">
        <v>213</v>
      </c>
      <c r="F13" s="942"/>
      <c r="G13" s="943"/>
      <c r="H13" s="943"/>
      <c r="I13" s="944"/>
      <c r="J13" s="915">
        <v>0</v>
      </c>
      <c r="K13" s="916"/>
      <c r="L13" s="916"/>
      <c r="M13" s="917"/>
      <c r="N13" s="915">
        <v>0</v>
      </c>
      <c r="O13" s="916"/>
      <c r="P13" s="916"/>
      <c r="Q13" s="917"/>
      <c r="R13" s="915">
        <v>0</v>
      </c>
      <c r="S13" s="916"/>
      <c r="T13" s="916"/>
      <c r="U13" s="917"/>
      <c r="V13" s="915">
        <v>0</v>
      </c>
      <c r="W13" s="916"/>
      <c r="X13" s="916"/>
      <c r="Y13" s="917"/>
    </row>
    <row r="14" spans="1:25" ht="32.25" customHeight="1">
      <c r="A14" s="912">
        <v>11</v>
      </c>
      <c r="B14" s="913"/>
      <c r="C14" s="768" t="s">
        <v>589</v>
      </c>
      <c r="D14" s="769"/>
      <c r="E14" s="769"/>
      <c r="F14" s="934" t="s">
        <v>215</v>
      </c>
      <c r="G14" s="935"/>
      <c r="H14" s="935"/>
      <c r="I14" s="936"/>
      <c r="J14" s="909">
        <f>SUM(J7+J9+J11)</f>
        <v>13500000</v>
      </c>
      <c r="K14" s="910"/>
      <c r="L14" s="910"/>
      <c r="M14" s="911"/>
      <c r="N14" s="909">
        <f>SUM(N7+N9+N11)</f>
        <v>13500000</v>
      </c>
      <c r="O14" s="910"/>
      <c r="P14" s="910"/>
      <c r="Q14" s="911"/>
      <c r="R14" s="909">
        <f>SUM(R7+R9+R11)</f>
        <v>13500000</v>
      </c>
      <c r="S14" s="910"/>
      <c r="T14" s="910"/>
      <c r="U14" s="911"/>
      <c r="V14" s="909">
        <f>SUM(V7+V9+V11)</f>
        <v>13500000</v>
      </c>
      <c r="W14" s="910"/>
      <c r="X14" s="910"/>
      <c r="Y14" s="911"/>
    </row>
    <row r="15" spans="1:25" s="92" customFormat="1" ht="32.25" customHeight="1">
      <c r="A15" s="912">
        <v>12</v>
      </c>
      <c r="B15" s="913"/>
      <c r="C15" s="766" t="s">
        <v>590</v>
      </c>
      <c r="D15" s="767"/>
      <c r="E15" s="767"/>
      <c r="F15" s="939" t="s">
        <v>216</v>
      </c>
      <c r="G15" s="940"/>
      <c r="H15" s="940"/>
      <c r="I15" s="941"/>
      <c r="J15" s="918">
        <f>SUM(J6+J14)</f>
        <v>19010000</v>
      </c>
      <c r="K15" s="919"/>
      <c r="L15" s="919"/>
      <c r="M15" s="920"/>
      <c r="N15" s="918">
        <f>SUM(N6+N14)</f>
        <v>19010000</v>
      </c>
      <c r="O15" s="919"/>
      <c r="P15" s="919"/>
      <c r="Q15" s="920"/>
      <c r="R15" s="918">
        <f>SUM(R6+R14)</f>
        <v>19010000</v>
      </c>
      <c r="S15" s="919"/>
      <c r="T15" s="919"/>
      <c r="U15" s="920"/>
      <c r="V15" s="918">
        <f>SUM(V6+V14)</f>
        <v>19010000</v>
      </c>
      <c r="W15" s="919"/>
      <c r="X15" s="919"/>
      <c r="Y15" s="920"/>
    </row>
    <row r="16" spans="1:25" ht="15.75" customHeight="1">
      <c r="A16" s="932">
        <v>13</v>
      </c>
      <c r="B16" s="933"/>
      <c r="C16" s="937"/>
      <c r="D16" s="938"/>
      <c r="E16" s="229" t="s">
        <v>217</v>
      </c>
      <c r="F16" s="934" t="s">
        <v>218</v>
      </c>
      <c r="G16" s="935"/>
      <c r="H16" s="935"/>
      <c r="I16" s="936"/>
      <c r="J16" s="909">
        <v>125000</v>
      </c>
      <c r="K16" s="910"/>
      <c r="L16" s="910"/>
      <c r="M16" s="911"/>
      <c r="N16" s="909">
        <v>125000</v>
      </c>
      <c r="O16" s="910"/>
      <c r="P16" s="910"/>
      <c r="Q16" s="911"/>
      <c r="R16" s="909">
        <v>125000</v>
      </c>
      <c r="S16" s="910"/>
      <c r="T16" s="910"/>
      <c r="U16" s="911"/>
      <c r="V16" s="909">
        <v>125000</v>
      </c>
      <c r="W16" s="910"/>
      <c r="X16" s="910"/>
      <c r="Y16" s="911"/>
    </row>
    <row r="17" spans="1:25" ht="15.75" customHeight="1">
      <c r="A17" s="912">
        <v>14</v>
      </c>
      <c r="B17" s="913"/>
      <c r="C17" s="937"/>
      <c r="D17" s="938"/>
      <c r="E17" s="229" t="s">
        <v>834</v>
      </c>
      <c r="F17" s="934" t="s">
        <v>219</v>
      </c>
      <c r="G17" s="935"/>
      <c r="H17" s="935"/>
      <c r="I17" s="936"/>
      <c r="J17" s="909">
        <v>2300000</v>
      </c>
      <c r="K17" s="910"/>
      <c r="L17" s="910"/>
      <c r="M17" s="911"/>
      <c r="N17" s="909">
        <v>2300000</v>
      </c>
      <c r="O17" s="910"/>
      <c r="P17" s="910"/>
      <c r="Q17" s="911"/>
      <c r="R17" s="909">
        <v>2300000</v>
      </c>
      <c r="S17" s="910"/>
      <c r="T17" s="910"/>
      <c r="U17" s="911"/>
      <c r="V17" s="909">
        <v>2300000</v>
      </c>
      <c r="W17" s="910"/>
      <c r="X17" s="910"/>
      <c r="Y17" s="911"/>
    </row>
    <row r="18" spans="1:25" ht="15.75" customHeight="1">
      <c r="A18" s="932">
        <v>15</v>
      </c>
      <c r="B18" s="933"/>
      <c r="C18" s="937"/>
      <c r="D18" s="938"/>
      <c r="E18" s="229" t="s">
        <v>220</v>
      </c>
      <c r="F18" s="934" t="s">
        <v>221</v>
      </c>
      <c r="G18" s="935"/>
      <c r="H18" s="935"/>
      <c r="I18" s="936"/>
      <c r="J18" s="909">
        <v>3400000</v>
      </c>
      <c r="K18" s="910"/>
      <c r="L18" s="910"/>
      <c r="M18" s="911"/>
      <c r="N18" s="909">
        <v>3400000</v>
      </c>
      <c r="O18" s="910"/>
      <c r="P18" s="910"/>
      <c r="Q18" s="911"/>
      <c r="R18" s="909">
        <v>3400000</v>
      </c>
      <c r="S18" s="910"/>
      <c r="T18" s="910"/>
      <c r="U18" s="911"/>
      <c r="V18" s="909">
        <v>3400000</v>
      </c>
      <c r="W18" s="910"/>
      <c r="X18" s="910"/>
      <c r="Y18" s="911"/>
    </row>
    <row r="19" spans="1:25" ht="15.75" customHeight="1">
      <c r="A19" s="912">
        <v>16</v>
      </c>
      <c r="B19" s="913"/>
      <c r="C19" s="937"/>
      <c r="D19" s="938"/>
      <c r="E19" s="229" t="s">
        <v>222</v>
      </c>
      <c r="F19" s="934" t="s">
        <v>223</v>
      </c>
      <c r="G19" s="935"/>
      <c r="H19" s="935"/>
      <c r="I19" s="936"/>
      <c r="J19" s="909">
        <v>12250000</v>
      </c>
      <c r="K19" s="910"/>
      <c r="L19" s="910"/>
      <c r="M19" s="911"/>
      <c r="N19" s="909">
        <v>12250000</v>
      </c>
      <c r="O19" s="910"/>
      <c r="P19" s="910"/>
      <c r="Q19" s="911"/>
      <c r="R19" s="909">
        <v>12250000</v>
      </c>
      <c r="S19" s="910"/>
      <c r="T19" s="910"/>
      <c r="U19" s="911"/>
      <c r="V19" s="909">
        <v>12250000</v>
      </c>
      <c r="W19" s="910"/>
      <c r="X19" s="910"/>
      <c r="Y19" s="911"/>
    </row>
    <row r="20" spans="1:25" ht="15.75" customHeight="1">
      <c r="A20" s="912">
        <v>17</v>
      </c>
      <c r="B20" s="913"/>
      <c r="C20" s="227"/>
      <c r="D20" s="518"/>
      <c r="E20" s="229" t="s">
        <v>1031</v>
      </c>
      <c r="F20" s="905" t="s">
        <v>981</v>
      </c>
      <c r="G20" s="905"/>
      <c r="H20" s="905"/>
      <c r="I20" s="517"/>
      <c r="J20" s="909">
        <v>4250000</v>
      </c>
      <c r="K20" s="910"/>
      <c r="L20" s="910"/>
      <c r="M20" s="911"/>
      <c r="N20" s="909">
        <v>4250000</v>
      </c>
      <c r="O20" s="910"/>
      <c r="P20" s="910"/>
      <c r="Q20" s="911"/>
      <c r="R20" s="909">
        <v>4250000</v>
      </c>
      <c r="S20" s="910"/>
      <c r="T20" s="910"/>
      <c r="U20" s="911"/>
      <c r="V20" s="909">
        <v>4250000</v>
      </c>
      <c r="W20" s="910"/>
      <c r="X20" s="910"/>
      <c r="Y20" s="911"/>
    </row>
    <row r="21" spans="1:25" ht="15.75" customHeight="1">
      <c r="A21" s="639"/>
      <c r="B21" s="640"/>
      <c r="C21" s="227"/>
      <c r="D21" s="518"/>
      <c r="E21" s="229" t="s">
        <v>1106</v>
      </c>
      <c r="F21" s="905" t="s">
        <v>979</v>
      </c>
      <c r="G21" s="905"/>
      <c r="H21" s="905"/>
      <c r="I21" s="906"/>
      <c r="J21" s="907">
        <v>4600000</v>
      </c>
      <c r="K21" s="908"/>
      <c r="L21" s="908"/>
      <c r="M21" s="638"/>
      <c r="N21" s="907">
        <v>4600000</v>
      </c>
      <c r="O21" s="908"/>
      <c r="P21" s="908"/>
      <c r="Q21" s="638"/>
      <c r="R21" s="907">
        <v>4600000</v>
      </c>
      <c r="S21" s="908"/>
      <c r="T21" s="908"/>
      <c r="U21" s="638"/>
      <c r="V21" s="907">
        <v>4600000</v>
      </c>
      <c r="W21" s="908"/>
      <c r="X21" s="908"/>
      <c r="Y21" s="638"/>
    </row>
    <row r="22" spans="1:25" ht="15.75" customHeight="1">
      <c r="A22" s="932">
        <v>18</v>
      </c>
      <c r="B22" s="933"/>
      <c r="C22" s="937"/>
      <c r="D22" s="938"/>
      <c r="E22" s="229" t="s">
        <v>224</v>
      </c>
      <c r="F22" s="934" t="s">
        <v>225</v>
      </c>
      <c r="G22" s="935"/>
      <c r="H22" s="935"/>
      <c r="I22" s="936"/>
      <c r="J22" s="909"/>
      <c r="K22" s="910"/>
      <c r="L22" s="910"/>
      <c r="M22" s="911"/>
      <c r="N22" s="909"/>
      <c r="O22" s="910"/>
      <c r="P22" s="910"/>
      <c r="Q22" s="911"/>
      <c r="R22" s="909"/>
      <c r="S22" s="910"/>
      <c r="T22" s="910"/>
      <c r="U22" s="911"/>
      <c r="V22" s="909"/>
      <c r="W22" s="910"/>
      <c r="X22" s="910"/>
      <c r="Y22" s="911"/>
    </row>
    <row r="23" spans="1:25" ht="37.5" customHeight="1">
      <c r="A23" s="932">
        <v>19</v>
      </c>
      <c r="B23" s="933"/>
      <c r="C23" s="762" t="s">
        <v>591</v>
      </c>
      <c r="D23" s="763"/>
      <c r="E23" s="763"/>
      <c r="F23" s="934" t="s">
        <v>226</v>
      </c>
      <c r="G23" s="935"/>
      <c r="H23" s="935"/>
      <c r="I23" s="936"/>
      <c r="J23" s="909">
        <f>SUM(J16:J22)</f>
        <v>26925000</v>
      </c>
      <c r="K23" s="910"/>
      <c r="L23" s="910"/>
      <c r="M23" s="911"/>
      <c r="N23" s="909">
        <f>SUM(N16:N22)</f>
        <v>26925000</v>
      </c>
      <c r="O23" s="910"/>
      <c r="P23" s="910"/>
      <c r="Q23" s="911"/>
      <c r="R23" s="909">
        <f>SUM(R16:R22)</f>
        <v>26925000</v>
      </c>
      <c r="S23" s="910"/>
      <c r="T23" s="910"/>
      <c r="U23" s="911"/>
      <c r="V23" s="909">
        <f>SUM(V16:V22)</f>
        <v>26925000</v>
      </c>
      <c r="W23" s="910"/>
      <c r="X23" s="910"/>
      <c r="Y23" s="911"/>
    </row>
    <row r="24" spans="1:25" ht="37.5" customHeight="1">
      <c r="A24" s="912">
        <v>20</v>
      </c>
      <c r="B24" s="913"/>
      <c r="C24" s="762" t="s">
        <v>632</v>
      </c>
      <c r="D24" s="763"/>
      <c r="E24" s="763"/>
      <c r="F24" s="946" t="s">
        <v>255</v>
      </c>
      <c r="G24" s="946"/>
      <c r="H24" s="946"/>
      <c r="I24" s="946"/>
      <c r="J24" s="914">
        <f>J15+J23</f>
        <v>45935000</v>
      </c>
      <c r="K24" s="910"/>
      <c r="L24" s="910"/>
      <c r="M24" s="911"/>
      <c r="N24" s="914">
        <f>N15+N23</f>
        <v>45935000</v>
      </c>
      <c r="O24" s="910"/>
      <c r="P24" s="910"/>
      <c r="Q24" s="911"/>
      <c r="R24" s="914">
        <f>R15+R23</f>
        <v>45935000</v>
      </c>
      <c r="S24" s="910"/>
      <c r="T24" s="910"/>
      <c r="U24" s="911"/>
      <c r="V24" s="914">
        <f>V15+V23</f>
        <v>45935000</v>
      </c>
      <c r="W24" s="910"/>
      <c r="X24" s="910"/>
      <c r="Y24" s="911"/>
    </row>
    <row r="25" spans="7:14" ht="15.75">
      <c r="G25" s="83"/>
      <c r="H25" s="526"/>
      <c r="I25" s="526"/>
      <c r="J25" s="527"/>
      <c r="K25" s="527"/>
      <c r="L25" s="527"/>
      <c r="M25" s="527"/>
      <c r="N25" s="526"/>
    </row>
    <row r="26" spans="7:14" ht="15.75">
      <c r="G26" s="83"/>
      <c r="H26" s="526"/>
      <c r="I26" s="526"/>
      <c r="J26" s="528"/>
      <c r="K26" s="528"/>
      <c r="L26" s="528"/>
      <c r="M26" s="528"/>
      <c r="N26" s="526"/>
    </row>
    <row r="27" spans="7:14" ht="15.75">
      <c r="G27" s="83"/>
      <c r="H27" s="526"/>
      <c r="I27" s="526"/>
      <c r="J27" s="528"/>
      <c r="K27" s="528"/>
      <c r="L27" s="528"/>
      <c r="M27" s="528"/>
      <c r="N27" s="526"/>
    </row>
    <row r="28" spans="7:14" ht="15.75">
      <c r="G28" s="83"/>
      <c r="H28" s="526"/>
      <c r="I28" s="526"/>
      <c r="J28" s="528"/>
      <c r="K28" s="528"/>
      <c r="L28" s="528"/>
      <c r="M28" s="528"/>
      <c r="N28" s="526"/>
    </row>
    <row r="29" ht="15.75">
      <c r="K29" s="86" t="s">
        <v>1032</v>
      </c>
    </row>
  </sheetData>
  <sheetProtection/>
  <mergeCells count="162">
    <mergeCell ref="A24:B24"/>
    <mergeCell ref="F24:I24"/>
    <mergeCell ref="J24:M24"/>
    <mergeCell ref="A1:I1"/>
    <mergeCell ref="J1:M1"/>
    <mergeCell ref="C2:E2"/>
    <mergeCell ref="F2:I2"/>
    <mergeCell ref="J2:M2"/>
    <mergeCell ref="F3:I3"/>
    <mergeCell ref="C3:E3"/>
    <mergeCell ref="F7:I7"/>
    <mergeCell ref="J7:M7"/>
    <mergeCell ref="J3:M3"/>
    <mergeCell ref="A4:B4"/>
    <mergeCell ref="C4:D4"/>
    <mergeCell ref="F4:I4"/>
    <mergeCell ref="J4:M4"/>
    <mergeCell ref="A5:B5"/>
    <mergeCell ref="F5:I5"/>
    <mergeCell ref="J5:M5"/>
    <mergeCell ref="C5:D5"/>
    <mergeCell ref="A8:B8"/>
    <mergeCell ref="C8:D8"/>
    <mergeCell ref="F8:I8"/>
    <mergeCell ref="J8:M8"/>
    <mergeCell ref="A6:B6"/>
    <mergeCell ref="C6:E6"/>
    <mergeCell ref="F6:I6"/>
    <mergeCell ref="J6:M6"/>
    <mergeCell ref="A7:B7"/>
    <mergeCell ref="C9:D9"/>
    <mergeCell ref="F9:I9"/>
    <mergeCell ref="J9:M9"/>
    <mergeCell ref="A10:B10"/>
    <mergeCell ref="C10:D10"/>
    <mergeCell ref="F10:I10"/>
    <mergeCell ref="J10:M10"/>
    <mergeCell ref="C7:D7"/>
    <mergeCell ref="A11:B11"/>
    <mergeCell ref="C11:D11"/>
    <mergeCell ref="F11:I11"/>
    <mergeCell ref="J11:M11"/>
    <mergeCell ref="A12:B12"/>
    <mergeCell ref="C12:D12"/>
    <mergeCell ref="F12:I12"/>
    <mergeCell ref="J12:M12"/>
    <mergeCell ref="A9:B9"/>
    <mergeCell ref="A13:B13"/>
    <mergeCell ref="C13:D13"/>
    <mergeCell ref="F13:I13"/>
    <mergeCell ref="J13:M13"/>
    <mergeCell ref="A14:B14"/>
    <mergeCell ref="C14:E14"/>
    <mergeCell ref="F14:I14"/>
    <mergeCell ref="J14:M14"/>
    <mergeCell ref="F18:I18"/>
    <mergeCell ref="J18:M18"/>
    <mergeCell ref="A15:B15"/>
    <mergeCell ref="C15:E15"/>
    <mergeCell ref="F15:I15"/>
    <mergeCell ref="J15:M15"/>
    <mergeCell ref="A16:B16"/>
    <mergeCell ref="C16:D16"/>
    <mergeCell ref="F16:I16"/>
    <mergeCell ref="J16:M16"/>
    <mergeCell ref="C22:D22"/>
    <mergeCell ref="F22:I22"/>
    <mergeCell ref="J22:M22"/>
    <mergeCell ref="C24:E24"/>
    <mergeCell ref="A17:B17"/>
    <mergeCell ref="C17:D17"/>
    <mergeCell ref="F17:I17"/>
    <mergeCell ref="J17:M17"/>
    <mergeCell ref="A18:B18"/>
    <mergeCell ref="C18:D18"/>
    <mergeCell ref="A2:B3"/>
    <mergeCell ref="A23:B23"/>
    <mergeCell ref="C23:E23"/>
    <mergeCell ref="F23:I23"/>
    <mergeCell ref="J23:M23"/>
    <mergeCell ref="A19:B19"/>
    <mergeCell ref="C19:D19"/>
    <mergeCell ref="F19:I19"/>
    <mergeCell ref="J19:M19"/>
    <mergeCell ref="A22:B22"/>
    <mergeCell ref="N1:Q1"/>
    <mergeCell ref="N2:Q2"/>
    <mergeCell ref="N4:Q4"/>
    <mergeCell ref="N5:Q5"/>
    <mergeCell ref="N6:Q6"/>
    <mergeCell ref="N15:Q15"/>
    <mergeCell ref="N3:Q3"/>
    <mergeCell ref="N16:Q16"/>
    <mergeCell ref="N17:Q17"/>
    <mergeCell ref="N18:Q18"/>
    <mergeCell ref="N7:Q7"/>
    <mergeCell ref="N8:Q8"/>
    <mergeCell ref="N9:Q9"/>
    <mergeCell ref="N10:Q10"/>
    <mergeCell ref="N11:Q11"/>
    <mergeCell ref="N12:Q12"/>
    <mergeCell ref="N23:Q23"/>
    <mergeCell ref="N24:Q24"/>
    <mergeCell ref="R1:U1"/>
    <mergeCell ref="R2:U2"/>
    <mergeCell ref="R3:U3"/>
    <mergeCell ref="R4:U4"/>
    <mergeCell ref="R5:U5"/>
    <mergeCell ref="R6:U6"/>
    <mergeCell ref="N13:Q13"/>
    <mergeCell ref="N14:Q14"/>
    <mergeCell ref="R15:U15"/>
    <mergeCell ref="R16:U16"/>
    <mergeCell ref="R17:U17"/>
    <mergeCell ref="R18:U18"/>
    <mergeCell ref="R7:U7"/>
    <mergeCell ref="R8:U8"/>
    <mergeCell ref="R9:U9"/>
    <mergeCell ref="R10:U10"/>
    <mergeCell ref="R11:U11"/>
    <mergeCell ref="R12:U12"/>
    <mergeCell ref="R23:U23"/>
    <mergeCell ref="R24:U24"/>
    <mergeCell ref="V1:Y1"/>
    <mergeCell ref="V2:Y2"/>
    <mergeCell ref="V3:Y3"/>
    <mergeCell ref="V4:Y4"/>
    <mergeCell ref="V5:Y5"/>
    <mergeCell ref="V6:Y6"/>
    <mergeCell ref="R13:U13"/>
    <mergeCell ref="R14:U14"/>
    <mergeCell ref="V7:Y7"/>
    <mergeCell ref="V8:Y8"/>
    <mergeCell ref="V9:Y9"/>
    <mergeCell ref="V10:Y10"/>
    <mergeCell ref="V11:Y11"/>
    <mergeCell ref="V12:Y12"/>
    <mergeCell ref="V23:Y23"/>
    <mergeCell ref="V24:Y24"/>
    <mergeCell ref="V13:Y13"/>
    <mergeCell ref="V14:Y14"/>
    <mergeCell ref="V15:Y15"/>
    <mergeCell ref="V16:Y16"/>
    <mergeCell ref="V17:Y17"/>
    <mergeCell ref="V18:Y18"/>
    <mergeCell ref="A20:B20"/>
    <mergeCell ref="J20:M20"/>
    <mergeCell ref="N20:Q20"/>
    <mergeCell ref="R20:U20"/>
    <mergeCell ref="V19:Y19"/>
    <mergeCell ref="V22:Y22"/>
    <mergeCell ref="R19:U19"/>
    <mergeCell ref="R22:U22"/>
    <mergeCell ref="N19:Q19"/>
    <mergeCell ref="N22:Q22"/>
    <mergeCell ref="F21:I21"/>
    <mergeCell ref="J21:L21"/>
    <mergeCell ref="N21:P21"/>
    <mergeCell ref="R21:T21"/>
    <mergeCell ref="V21:X21"/>
    <mergeCell ref="V20:Y20"/>
    <mergeCell ref="F20:H20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76" r:id="rId1"/>
  <headerFooter alignWithMargins="0">
    <oddHeader>&amp;LMAGYARPOLÁNY KÖZSÉG
ÖNKORMÁNYZATA&amp;C2021. évi költségvetés
Közhatalmi és egyéb működési bevételek
&amp;R9. melléklet a
2/2021. (II. 20.)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view="pageLayout" workbookViewId="0" topLeftCell="A1">
      <selection activeCell="C6" sqref="C6"/>
    </sheetView>
  </sheetViews>
  <sheetFormatPr defaultColWidth="9.00390625" defaultRowHeight="36.75" customHeight="1"/>
  <cols>
    <col min="1" max="1" width="6.625" style="38" bestFit="1" customWidth="1"/>
    <col min="2" max="2" width="11.375" style="38" customWidth="1"/>
    <col min="3" max="3" width="55.375" style="38" customWidth="1"/>
    <col min="4" max="4" width="15.625" style="38" bestFit="1" customWidth="1"/>
    <col min="5" max="5" width="14.625" style="38" customWidth="1"/>
    <col min="6" max="6" width="54.00390625" style="38" customWidth="1"/>
    <col min="7" max="7" width="15.625" style="38" bestFit="1" customWidth="1"/>
    <col min="8" max="9" width="12.125" style="38" customWidth="1"/>
    <col min="10" max="16384" width="9.125" style="38" customWidth="1"/>
  </cols>
  <sheetData>
    <row r="1" spans="1:7" ht="36.75" customHeight="1" thickBot="1">
      <c r="A1" s="218"/>
      <c r="B1" s="218"/>
      <c r="C1" s="218"/>
      <c r="D1" s="218"/>
      <c r="E1" s="218"/>
      <c r="F1" s="218"/>
      <c r="G1" s="218"/>
    </row>
    <row r="2" spans="1:7" ht="36.75" customHeight="1">
      <c r="A2" s="529"/>
      <c r="B2" s="530"/>
      <c r="C2" s="531"/>
      <c r="D2" s="531"/>
      <c r="E2" s="530"/>
      <c r="F2" s="532"/>
      <c r="G2" s="533"/>
    </row>
    <row r="3" spans="1:7" ht="36.75" customHeight="1">
      <c r="A3" s="534"/>
      <c r="B3" s="190" t="s">
        <v>1275</v>
      </c>
      <c r="C3" s="190" t="s">
        <v>1276</v>
      </c>
      <c r="D3" s="190" t="s">
        <v>1277</v>
      </c>
      <c r="E3" s="190" t="s">
        <v>1278</v>
      </c>
      <c r="F3" s="535" t="s">
        <v>1279</v>
      </c>
      <c r="G3" s="536" t="s">
        <v>1280</v>
      </c>
    </row>
    <row r="4" spans="1:7" ht="36.75" customHeight="1">
      <c r="A4" s="537"/>
      <c r="B4" s="193" t="s">
        <v>1281</v>
      </c>
      <c r="C4" s="710" t="s">
        <v>1282</v>
      </c>
      <c r="D4" s="193" t="s">
        <v>1283</v>
      </c>
      <c r="E4" s="193" t="s">
        <v>1281</v>
      </c>
      <c r="F4" s="710" t="s">
        <v>1284</v>
      </c>
      <c r="G4" s="193" t="s">
        <v>1283</v>
      </c>
    </row>
    <row r="5" spans="1:7" ht="36.75" customHeight="1" thickBot="1">
      <c r="A5" s="537" t="s">
        <v>1125</v>
      </c>
      <c r="B5" s="538" t="s">
        <v>1034</v>
      </c>
      <c r="C5" s="641" t="s">
        <v>1035</v>
      </c>
      <c r="D5" s="539">
        <v>63072428</v>
      </c>
      <c r="E5" s="205" t="s">
        <v>777</v>
      </c>
      <c r="F5" s="642" t="s">
        <v>268</v>
      </c>
      <c r="G5" s="192">
        <f>'10.b.m'!E6</f>
        <v>49595230</v>
      </c>
    </row>
    <row r="6" spans="1:7" ht="36.75" customHeight="1" thickBot="1">
      <c r="A6" s="537" t="s">
        <v>1126</v>
      </c>
      <c r="B6" s="538" t="s">
        <v>1034</v>
      </c>
      <c r="C6" s="641" t="s">
        <v>1285</v>
      </c>
      <c r="D6" s="539"/>
      <c r="E6" s="205" t="s">
        <v>737</v>
      </c>
      <c r="F6" s="642" t="s">
        <v>739</v>
      </c>
      <c r="G6" s="192">
        <f>'10.b.m'!F6</f>
        <v>6701962</v>
      </c>
    </row>
    <row r="7" spans="1:7" ht="36.75" customHeight="1" thickBot="1">
      <c r="A7" s="537" t="s">
        <v>1127</v>
      </c>
      <c r="B7" s="538" t="s">
        <v>1034</v>
      </c>
      <c r="C7" s="641" t="s">
        <v>1286</v>
      </c>
      <c r="D7" s="539">
        <v>7363817</v>
      </c>
      <c r="E7" s="205" t="s">
        <v>738</v>
      </c>
      <c r="F7" s="642" t="s">
        <v>722</v>
      </c>
      <c r="G7" s="192">
        <f>'10.c.m'!G60</f>
        <v>20033597</v>
      </c>
    </row>
    <row r="8" spans="1:7" ht="36.75" customHeight="1" thickBot="1">
      <c r="A8" s="537" t="s">
        <v>1128</v>
      </c>
      <c r="B8" s="538" t="s">
        <v>1034</v>
      </c>
      <c r="C8" s="641" t="s">
        <v>1036</v>
      </c>
      <c r="D8" s="539">
        <f>SUM(D5:D7)</f>
        <v>70436245</v>
      </c>
      <c r="E8" s="205" t="s">
        <v>740</v>
      </c>
      <c r="F8" s="642" t="s">
        <v>576</v>
      </c>
      <c r="G8" s="192">
        <f>'10.b.m'!H6</f>
        <v>794500</v>
      </c>
    </row>
    <row r="9" spans="1:7" ht="36.75" customHeight="1">
      <c r="A9" s="537" t="s">
        <v>1129</v>
      </c>
      <c r="B9" s="205" t="s">
        <v>1121</v>
      </c>
      <c r="C9" s="736" t="s">
        <v>1122</v>
      </c>
      <c r="D9" s="539">
        <v>0</v>
      </c>
      <c r="E9" s="643"/>
      <c r="F9" s="643"/>
      <c r="G9" s="643"/>
    </row>
    <row r="10" spans="1:7" ht="36.75" customHeight="1">
      <c r="A10" s="537" t="s">
        <v>1130</v>
      </c>
      <c r="B10" s="205" t="s">
        <v>219</v>
      </c>
      <c r="C10" s="641" t="s">
        <v>1123</v>
      </c>
      <c r="D10" s="539">
        <v>2220000</v>
      </c>
      <c r="E10" s="643"/>
      <c r="F10" s="643"/>
      <c r="G10" s="643"/>
    </row>
    <row r="11" spans="1:7" ht="36.75" customHeight="1">
      <c r="A11" s="537" t="s">
        <v>1131</v>
      </c>
      <c r="B11" s="205" t="s">
        <v>1124</v>
      </c>
      <c r="C11" s="644" t="s">
        <v>1287</v>
      </c>
      <c r="D11" s="540">
        <v>4469044</v>
      </c>
      <c r="E11" s="205"/>
      <c r="F11" s="642"/>
      <c r="G11" s="645"/>
    </row>
    <row r="12" spans="1:7" ht="36.75" customHeight="1">
      <c r="A12" s="537" t="s">
        <v>1132</v>
      </c>
      <c r="B12" s="205" t="s">
        <v>100</v>
      </c>
      <c r="C12" s="735" t="s">
        <v>1037</v>
      </c>
      <c r="D12" s="540">
        <f>SUM(D8:D11)</f>
        <v>77125289</v>
      </c>
      <c r="E12" s="205" t="s">
        <v>10</v>
      </c>
      <c r="F12" s="642" t="s">
        <v>1038</v>
      </c>
      <c r="G12" s="750">
        <f>SUM(G5:G11)</f>
        <v>77125289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&amp;LMAGYARPOLÁNYI KÖZÖS
ÖNKORMÁNYZATI HIVATAL&amp;C2021. ÉVI KÖLTSÉGVETÉS
BEVÉTELEK ÉS KIADÁSOK ALAKULÁSA&amp;R10.a. melléklet a
2/2021. (II. 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13.875" style="38" customWidth="1"/>
    <col min="2" max="2" width="56.75390625" style="38" customWidth="1"/>
    <col min="3" max="8" width="26.00390625" style="38" customWidth="1"/>
    <col min="9" max="16384" width="9.125" style="38" customWidth="1"/>
  </cols>
  <sheetData>
    <row r="1" spans="1:8" ht="12.75">
      <c r="A1" s="162"/>
      <c r="B1" s="157"/>
      <c r="C1" s="157"/>
      <c r="D1" s="157"/>
      <c r="E1" s="157"/>
      <c r="F1" s="157"/>
      <c r="G1" s="157"/>
      <c r="H1" s="157"/>
    </row>
    <row r="2" spans="1:9" ht="12.75">
      <c r="A2" s="164"/>
      <c r="B2" s="158" t="s">
        <v>2</v>
      </c>
      <c r="C2" s="158" t="s">
        <v>100</v>
      </c>
      <c r="D2" s="158" t="s">
        <v>4</v>
      </c>
      <c r="E2" s="158" t="s">
        <v>5</v>
      </c>
      <c r="F2" s="158" t="s">
        <v>6</v>
      </c>
      <c r="G2" s="158" t="s">
        <v>261</v>
      </c>
      <c r="H2" s="158" t="s">
        <v>601</v>
      </c>
      <c r="I2" s="62"/>
    </row>
    <row r="3" spans="1:9" ht="76.5">
      <c r="A3" s="541">
        <v>1</v>
      </c>
      <c r="B3" s="160" t="s">
        <v>645</v>
      </c>
      <c r="C3" s="160" t="s">
        <v>646</v>
      </c>
      <c r="D3" s="160" t="s">
        <v>647</v>
      </c>
      <c r="E3" s="160" t="s">
        <v>648</v>
      </c>
      <c r="F3" s="160" t="s">
        <v>723</v>
      </c>
      <c r="G3" s="160" t="s">
        <v>650</v>
      </c>
      <c r="H3" s="160" t="s">
        <v>724</v>
      </c>
      <c r="I3" s="544"/>
    </row>
    <row r="4" spans="1:9" ht="57" customHeight="1">
      <c r="A4" s="541">
        <v>2</v>
      </c>
      <c r="B4" s="612" t="s">
        <v>656</v>
      </c>
      <c r="C4" s="613" t="s">
        <v>725</v>
      </c>
      <c r="D4" s="542">
        <f>E4+F4+G4+H4</f>
        <v>43686973.75</v>
      </c>
      <c r="E4" s="542">
        <f>'10.c.m'!E18</f>
        <v>28182165</v>
      </c>
      <c r="F4" s="542">
        <f>'10.c.m'!E21</f>
        <v>3495603.75</v>
      </c>
      <c r="G4" s="542">
        <f>'10.c.m'!E60</f>
        <v>11564705</v>
      </c>
      <c r="H4" s="543">
        <f>'10.c.m'!E65</f>
        <v>444500</v>
      </c>
      <c r="I4" s="545"/>
    </row>
    <row r="5" spans="1:9" ht="55.5" customHeight="1">
      <c r="A5" s="541">
        <v>3</v>
      </c>
      <c r="B5" s="612" t="s">
        <v>656</v>
      </c>
      <c r="C5" s="613" t="s">
        <v>726</v>
      </c>
      <c r="D5" s="542">
        <f>E5+F5+G5+H5</f>
        <v>33438315.25</v>
      </c>
      <c r="E5" s="542">
        <f>'10.c.m'!F18</f>
        <v>21413065</v>
      </c>
      <c r="F5" s="542">
        <f>'10.c.m'!F21</f>
        <v>3206358.25</v>
      </c>
      <c r="G5" s="542">
        <f>'10.c.m'!F60</f>
        <v>8468892</v>
      </c>
      <c r="H5" s="543">
        <f>'10.c.m'!F65</f>
        <v>350000</v>
      </c>
      <c r="I5" s="545"/>
    </row>
    <row r="6" spans="1:9" ht="49.5" customHeight="1">
      <c r="A6" s="541">
        <v>4</v>
      </c>
      <c r="B6" s="711" t="s">
        <v>1134</v>
      </c>
      <c r="C6" s="712"/>
      <c r="D6" s="542">
        <f>E6+F6+G6+H6</f>
        <v>77125289</v>
      </c>
      <c r="E6" s="542">
        <f>SUM(E4:E5)</f>
        <v>49595230</v>
      </c>
      <c r="F6" s="542">
        <f>SUM(F4:F5)</f>
        <v>6701962</v>
      </c>
      <c r="G6" s="542">
        <f>SUM(G4:G5)</f>
        <v>20033597</v>
      </c>
      <c r="H6" s="542">
        <f>SUM(H4:H5)</f>
        <v>794500</v>
      </c>
      <c r="I6" s="546"/>
    </row>
    <row r="9" ht="12.75">
      <c r="D9" s="748"/>
    </row>
    <row r="10" ht="12.75">
      <c r="D10" s="749"/>
    </row>
    <row r="11" ht="12.75">
      <c r="D11" s="74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Header>&amp;LMAGYARPOLÁNYI KÖZÖS
ÖNKORMÁNYZATI HIVATAL&amp;C2021. ÉVI KÖLTSÉGVETÉS
KIADÁSOK &amp;R10.b. melléklet a
2/2021. (II. 20.)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8"/>
  <sheetViews>
    <sheetView view="pageLayout" zoomScaleNormal="90" zoomScaleSheetLayoutView="75" workbookViewId="0" topLeftCell="A4">
      <selection activeCell="B7" sqref="B7"/>
    </sheetView>
  </sheetViews>
  <sheetFormatPr defaultColWidth="9.00390625" defaultRowHeight="12.75"/>
  <cols>
    <col min="1" max="1" width="7.125" style="182" customWidth="1"/>
    <col min="2" max="2" width="78.625" style="178" customWidth="1"/>
    <col min="3" max="3" width="15.00390625" style="183" customWidth="1"/>
    <col min="4" max="6" width="17.125" style="183" bestFit="1" customWidth="1"/>
    <col min="7" max="9" width="17.125" style="178" bestFit="1" customWidth="1"/>
    <col min="10" max="10" width="2.875" style="178" customWidth="1"/>
    <col min="11" max="24" width="3.875" style="178" customWidth="1"/>
    <col min="25" max="25" width="3.75390625" style="178" customWidth="1"/>
    <col min="26" max="28" width="3.875" style="178" customWidth="1"/>
    <col min="29" max="29" width="1.625" style="178" customWidth="1"/>
    <col min="30" max="33" width="3.875" style="178" customWidth="1"/>
    <col min="34" max="40" width="3.875" style="181" customWidth="1"/>
    <col min="41" max="41" width="3.125" style="181" customWidth="1"/>
    <col min="42" max="45" width="3.875" style="181" customWidth="1"/>
    <col min="46" max="47" width="3.875" style="178" customWidth="1"/>
    <col min="48" max="16384" width="9.125" style="178" customWidth="1"/>
  </cols>
  <sheetData>
    <row r="1" spans="1:45" ht="25.5" customHeight="1">
      <c r="A1" s="951" t="s">
        <v>728</v>
      </c>
      <c r="B1" s="951"/>
      <c r="C1" s="951"/>
      <c r="D1" s="951"/>
      <c r="E1" s="951"/>
      <c r="F1" s="951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8"/>
      <c r="AL1" s="178"/>
      <c r="AM1" s="178"/>
      <c r="AN1" s="178"/>
      <c r="AO1" s="178"/>
      <c r="AP1" s="178"/>
      <c r="AQ1" s="178"/>
      <c r="AR1" s="178"/>
      <c r="AS1" s="178"/>
    </row>
    <row r="2" spans="2:45" ht="15.75" customHeight="1" thickBot="1">
      <c r="B2" s="549"/>
      <c r="C2" s="549"/>
      <c r="D2" s="549"/>
      <c r="E2" s="549"/>
      <c r="F2" s="54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8"/>
      <c r="AL2" s="178"/>
      <c r="AM2" s="178"/>
      <c r="AN2" s="178"/>
      <c r="AO2" s="178"/>
      <c r="AP2" s="178"/>
      <c r="AQ2" s="178"/>
      <c r="AR2" s="178"/>
      <c r="AS2" s="178"/>
    </row>
    <row r="3" spans="1:8" s="180" customFormat="1" ht="32.25" customHeight="1">
      <c r="A3" s="550"/>
      <c r="B3" s="719" t="s">
        <v>2</v>
      </c>
      <c r="C3" s="720"/>
      <c r="D3" s="551" t="s">
        <v>100</v>
      </c>
      <c r="E3" s="552" t="s">
        <v>4</v>
      </c>
      <c r="F3" s="552" t="s">
        <v>5</v>
      </c>
      <c r="G3" s="552" t="s">
        <v>6</v>
      </c>
      <c r="H3" s="553" t="s">
        <v>261</v>
      </c>
    </row>
    <row r="4" spans="1:45" ht="53.25" customHeight="1">
      <c r="A4" s="721" t="s">
        <v>281</v>
      </c>
      <c r="B4" s="724" t="s">
        <v>8</v>
      </c>
      <c r="C4" s="725"/>
      <c r="D4" s="730" t="s">
        <v>101</v>
      </c>
      <c r="E4" s="953" t="s">
        <v>282</v>
      </c>
      <c r="F4" s="954"/>
      <c r="G4" s="955"/>
      <c r="H4" s="952" t="s">
        <v>1288</v>
      </c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</row>
    <row r="5" spans="1:45" ht="23.25" customHeight="1">
      <c r="A5" s="722"/>
      <c r="B5" s="726"/>
      <c r="C5" s="727"/>
      <c r="D5" s="731"/>
      <c r="E5" s="956" t="s">
        <v>1289</v>
      </c>
      <c r="F5" s="956" t="s">
        <v>1256</v>
      </c>
      <c r="G5" s="961" t="s">
        <v>1039</v>
      </c>
      <c r="H5" s="952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</row>
    <row r="6" spans="1:45" ht="24" customHeight="1">
      <c r="A6" s="723"/>
      <c r="B6" s="728"/>
      <c r="C6" s="729"/>
      <c r="D6" s="732"/>
      <c r="E6" s="957"/>
      <c r="F6" s="957"/>
      <c r="G6" s="962"/>
      <c r="H6" s="952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</row>
    <row r="7" spans="1:45" ht="24" customHeight="1">
      <c r="A7" s="646">
        <v>1</v>
      </c>
      <c r="B7" s="614" t="s">
        <v>317</v>
      </c>
      <c r="C7" s="615"/>
      <c r="D7" s="616" t="s">
        <v>318</v>
      </c>
      <c r="E7" s="617">
        <v>18553750</v>
      </c>
      <c r="F7" s="733">
        <v>16687650</v>
      </c>
      <c r="G7" s="618">
        <f>SUM(E7:F7)</f>
        <v>35241400</v>
      </c>
      <c r="H7" s="619">
        <v>28272176</v>
      </c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</row>
    <row r="8" spans="1:45" ht="24" customHeight="1">
      <c r="A8" s="646">
        <v>2</v>
      </c>
      <c r="B8" s="614" t="s">
        <v>332</v>
      </c>
      <c r="C8" s="615"/>
      <c r="D8" s="620" t="s">
        <v>321</v>
      </c>
      <c r="E8" s="617"/>
      <c r="F8" s="617"/>
      <c r="G8" s="618">
        <f aca="true" t="shared" si="0" ref="G8:G64">SUM(E8:F8)</f>
        <v>0</v>
      </c>
      <c r="H8" s="619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</row>
    <row r="9" spans="1:45" ht="24" customHeight="1">
      <c r="A9" s="646">
        <v>3</v>
      </c>
      <c r="B9" s="621" t="s">
        <v>1171</v>
      </c>
      <c r="C9" s="622"/>
      <c r="D9" s="620" t="s">
        <v>324</v>
      </c>
      <c r="E9" s="617">
        <v>2862500</v>
      </c>
      <c r="F9" s="617">
        <v>2862500</v>
      </c>
      <c r="G9" s="618">
        <f t="shared" si="0"/>
        <v>5725000</v>
      </c>
      <c r="H9" s="619">
        <v>5490000</v>
      </c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</row>
    <row r="10" spans="1:45" ht="24" customHeight="1">
      <c r="A10" s="646">
        <v>4</v>
      </c>
      <c r="B10" s="621" t="s">
        <v>329</v>
      </c>
      <c r="C10" s="622"/>
      <c r="D10" s="620" t="s">
        <v>330</v>
      </c>
      <c r="E10" s="617"/>
      <c r="F10" s="617"/>
      <c r="G10" s="618">
        <f t="shared" si="0"/>
        <v>0</v>
      </c>
      <c r="H10" s="619">
        <v>510000</v>
      </c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</row>
    <row r="11" spans="1:45" ht="24" customHeight="1">
      <c r="A11" s="646">
        <v>5</v>
      </c>
      <c r="B11" s="623" t="s">
        <v>334</v>
      </c>
      <c r="C11" s="622"/>
      <c r="D11" s="620" t="s">
        <v>335</v>
      </c>
      <c r="E11" s="617">
        <v>1173915</v>
      </c>
      <c r="F11" s="617">
        <v>1173915</v>
      </c>
      <c r="G11" s="618">
        <f t="shared" si="0"/>
        <v>2347830</v>
      </c>
      <c r="H11" s="619">
        <v>1542349</v>
      </c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</row>
    <row r="12" spans="1:45" ht="24" customHeight="1">
      <c r="A12" s="646">
        <v>6</v>
      </c>
      <c r="B12" s="623" t="s">
        <v>339</v>
      </c>
      <c r="C12" s="622"/>
      <c r="D12" s="620" t="s">
        <v>340</v>
      </c>
      <c r="E12" s="617">
        <v>295000</v>
      </c>
      <c r="F12" s="617">
        <v>420000</v>
      </c>
      <c r="G12" s="618">
        <f t="shared" si="0"/>
        <v>715000</v>
      </c>
      <c r="H12" s="619">
        <v>429196</v>
      </c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</row>
    <row r="13" spans="1:45" ht="24" customHeight="1">
      <c r="A13" s="646">
        <v>7</v>
      </c>
      <c r="B13" s="623" t="s">
        <v>341</v>
      </c>
      <c r="C13" s="715"/>
      <c r="D13" s="620" t="s">
        <v>342</v>
      </c>
      <c r="E13" s="617">
        <v>204000</v>
      </c>
      <c r="F13" s="617">
        <v>254000</v>
      </c>
      <c r="G13" s="618">
        <f t="shared" si="0"/>
        <v>458000</v>
      </c>
      <c r="H13" s="619">
        <v>191000</v>
      </c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</row>
    <row r="14" spans="1:8" s="180" customFormat="1" ht="36">
      <c r="A14" s="646">
        <v>8</v>
      </c>
      <c r="B14" s="621" t="s">
        <v>1297</v>
      </c>
      <c r="C14" s="622"/>
      <c r="D14" s="625" t="s">
        <v>350</v>
      </c>
      <c r="E14" s="618"/>
      <c r="F14" s="618"/>
      <c r="G14" s="618"/>
      <c r="H14" s="618">
        <v>70345</v>
      </c>
    </row>
    <row r="15" spans="1:45" ht="27.75" customHeight="1">
      <c r="A15" s="646">
        <v>9</v>
      </c>
      <c r="B15" s="626" t="s">
        <v>1040</v>
      </c>
      <c r="C15" s="740" t="s">
        <v>1299</v>
      </c>
      <c r="D15" s="625" t="s">
        <v>352</v>
      </c>
      <c r="E15" s="618">
        <f>SUM(E7:E14)</f>
        <v>23089165</v>
      </c>
      <c r="F15" s="618">
        <f>SUM(F7:F14)</f>
        <v>21398065</v>
      </c>
      <c r="G15" s="618">
        <f>SUM(G7:G14)</f>
        <v>44487230</v>
      </c>
      <c r="H15" s="739">
        <v>36505066</v>
      </c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</row>
    <row r="16" spans="1:8" s="181" customFormat="1" ht="24.75" customHeight="1">
      <c r="A16" s="646">
        <v>10</v>
      </c>
      <c r="B16" s="623" t="s">
        <v>1041</v>
      </c>
      <c r="C16" s="715" t="s">
        <v>1032</v>
      </c>
      <c r="D16" s="620" t="s">
        <v>356</v>
      </c>
      <c r="E16" s="617">
        <v>5093000</v>
      </c>
      <c r="F16" s="617">
        <v>15000</v>
      </c>
      <c r="G16" s="618">
        <f t="shared" si="0"/>
        <v>5108000</v>
      </c>
      <c r="H16" s="619">
        <v>4751500</v>
      </c>
    </row>
    <row r="17" spans="1:8" s="181" customFormat="1" ht="36">
      <c r="A17" s="646">
        <v>11</v>
      </c>
      <c r="B17" s="624" t="s">
        <v>1290</v>
      </c>
      <c r="C17" s="622" t="s">
        <v>1300</v>
      </c>
      <c r="D17" s="625" t="s">
        <v>358</v>
      </c>
      <c r="E17" s="618">
        <f>SUM(E16)</f>
        <v>5093000</v>
      </c>
      <c r="F17" s="618">
        <f>SUM(F16)</f>
        <v>15000</v>
      </c>
      <c r="G17" s="618">
        <f>SUM(G16)</f>
        <v>5108000</v>
      </c>
      <c r="H17" s="618"/>
    </row>
    <row r="18" spans="1:8" s="181" customFormat="1" ht="24.75" customHeight="1">
      <c r="A18" s="737">
        <v>12</v>
      </c>
      <c r="B18" s="626" t="s">
        <v>1309</v>
      </c>
      <c r="C18" s="738" t="s">
        <v>1301</v>
      </c>
      <c r="D18" s="625" t="s">
        <v>267</v>
      </c>
      <c r="E18" s="618">
        <f>E15+E17</f>
        <v>28182165</v>
      </c>
      <c r="F18" s="618">
        <f>F15+F17</f>
        <v>21413065</v>
      </c>
      <c r="G18" s="618">
        <f>G15+G17</f>
        <v>49595230</v>
      </c>
      <c r="H18" s="739">
        <v>41256566</v>
      </c>
    </row>
    <row r="19" spans="1:8" s="181" customFormat="1" ht="27.75" customHeight="1">
      <c r="A19" s="646">
        <v>13</v>
      </c>
      <c r="B19" s="623" t="s">
        <v>729</v>
      </c>
      <c r="C19" s="715"/>
      <c r="D19" s="620" t="s">
        <v>269</v>
      </c>
      <c r="E19" s="617">
        <f>(E7+E9)*0.155</f>
        <v>3319518.75</v>
      </c>
      <c r="F19" s="617">
        <f>(F7+F9)*0.155</f>
        <v>3030273.25</v>
      </c>
      <c r="G19" s="618">
        <f t="shared" si="0"/>
        <v>6349792</v>
      </c>
      <c r="H19" s="619">
        <v>6186828</v>
      </c>
    </row>
    <row r="20" spans="1:45" ht="24.75" customHeight="1">
      <c r="A20" s="646">
        <v>14</v>
      </c>
      <c r="B20" s="623" t="s">
        <v>789</v>
      </c>
      <c r="C20" s="715"/>
      <c r="D20" s="620" t="s">
        <v>269</v>
      </c>
      <c r="E20" s="617">
        <v>176085</v>
      </c>
      <c r="F20" s="617">
        <v>176085</v>
      </c>
      <c r="G20" s="618">
        <f t="shared" si="0"/>
        <v>352170</v>
      </c>
      <c r="H20" s="619">
        <v>231478</v>
      </c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</row>
    <row r="21" spans="1:45" ht="36">
      <c r="A21" s="646">
        <v>15</v>
      </c>
      <c r="B21" s="626" t="s">
        <v>1042</v>
      </c>
      <c r="C21" s="622" t="s">
        <v>1302</v>
      </c>
      <c r="D21" s="625" t="s">
        <v>269</v>
      </c>
      <c r="E21" s="618">
        <f>SUM(E19:E20)</f>
        <v>3495603.75</v>
      </c>
      <c r="F21" s="618">
        <f>SUM(F19:F20)</f>
        <v>3206358.25</v>
      </c>
      <c r="G21" s="618">
        <f>SUM(E21:F21)</f>
        <v>6701962</v>
      </c>
      <c r="H21" s="618">
        <v>6418306</v>
      </c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</row>
    <row r="22" spans="1:45" ht="24.75" customHeight="1">
      <c r="A22" s="646">
        <v>16</v>
      </c>
      <c r="B22" s="627" t="s">
        <v>1043</v>
      </c>
      <c r="C22" s="622"/>
      <c r="D22" s="620" t="s">
        <v>364</v>
      </c>
      <c r="E22" s="617"/>
      <c r="F22" s="617"/>
      <c r="G22" s="618">
        <f t="shared" si="0"/>
        <v>0</v>
      </c>
      <c r="H22" s="62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</row>
    <row r="23" spans="1:45" ht="24.75" customHeight="1">
      <c r="A23" s="646">
        <v>17</v>
      </c>
      <c r="B23" s="627" t="s">
        <v>1044</v>
      </c>
      <c r="C23" s="622"/>
      <c r="D23" s="620" t="s">
        <v>364</v>
      </c>
      <c r="E23" s="617"/>
      <c r="F23" s="617"/>
      <c r="G23" s="618">
        <f t="shared" si="0"/>
        <v>0</v>
      </c>
      <c r="H23" s="62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</row>
    <row r="24" spans="1:45" ht="24.75" customHeight="1">
      <c r="A24" s="646">
        <v>18</v>
      </c>
      <c r="B24" s="627" t="s">
        <v>753</v>
      </c>
      <c r="C24" s="622"/>
      <c r="D24" s="620" t="s">
        <v>364</v>
      </c>
      <c r="E24" s="617">
        <v>21000</v>
      </c>
      <c r="F24" s="617">
        <v>21000</v>
      </c>
      <c r="G24" s="618">
        <f t="shared" si="0"/>
        <v>42000</v>
      </c>
      <c r="H24" s="62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</row>
    <row r="25" spans="1:45" ht="27.75" customHeight="1">
      <c r="A25" s="646">
        <v>19</v>
      </c>
      <c r="B25" s="716" t="s">
        <v>1172</v>
      </c>
      <c r="C25" s="717"/>
      <c r="D25" s="620" t="s">
        <v>364</v>
      </c>
      <c r="E25" s="617">
        <v>20000</v>
      </c>
      <c r="F25" s="617">
        <v>20000</v>
      </c>
      <c r="G25" s="618">
        <f t="shared" si="0"/>
        <v>40000</v>
      </c>
      <c r="H25" s="628">
        <v>38919</v>
      </c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</row>
    <row r="26" spans="1:45" ht="24.75" customHeight="1">
      <c r="A26" s="646">
        <v>20</v>
      </c>
      <c r="B26" s="623" t="s">
        <v>1045</v>
      </c>
      <c r="C26" s="622" t="s">
        <v>1135</v>
      </c>
      <c r="D26" s="620" t="s">
        <v>364</v>
      </c>
      <c r="E26" s="617">
        <f>SUM(E22:E25)</f>
        <v>41000</v>
      </c>
      <c r="F26" s="617">
        <f>SUM(F22:F25)</f>
        <v>41000</v>
      </c>
      <c r="G26" s="617">
        <f>SUM(G22:G25)</f>
        <v>82000</v>
      </c>
      <c r="H26" s="618">
        <v>38919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</row>
    <row r="27" spans="1:45" ht="24.75" customHeight="1">
      <c r="A27" s="646">
        <v>21</v>
      </c>
      <c r="B27" s="627" t="s">
        <v>1136</v>
      </c>
      <c r="C27" s="622"/>
      <c r="D27" s="620" t="s">
        <v>366</v>
      </c>
      <c r="E27" s="617"/>
      <c r="F27" s="617"/>
      <c r="G27" s="618">
        <f t="shared" si="0"/>
        <v>0</v>
      </c>
      <c r="H27" s="62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</row>
    <row r="28" spans="1:45" ht="24.75" customHeight="1">
      <c r="A28" s="646">
        <v>22</v>
      </c>
      <c r="B28" s="627" t="s">
        <v>63</v>
      </c>
      <c r="C28" s="622"/>
      <c r="D28" s="620" t="s">
        <v>366</v>
      </c>
      <c r="E28" s="617">
        <v>600000</v>
      </c>
      <c r="F28" s="617">
        <v>400000</v>
      </c>
      <c r="G28" s="618">
        <f t="shared" si="0"/>
        <v>1000000</v>
      </c>
      <c r="H28" s="628">
        <v>756474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</row>
    <row r="29" spans="1:45" ht="24.75" customHeight="1">
      <c r="A29" s="646">
        <v>23</v>
      </c>
      <c r="B29" s="627" t="s">
        <v>1291</v>
      </c>
      <c r="C29" s="622"/>
      <c r="D29" s="620" t="s">
        <v>366</v>
      </c>
      <c r="E29" s="617">
        <v>36614</v>
      </c>
      <c r="F29" s="617">
        <v>36614</v>
      </c>
      <c r="G29" s="618">
        <f t="shared" si="0"/>
        <v>73228</v>
      </c>
      <c r="H29" s="628">
        <v>93000</v>
      </c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</row>
    <row r="30" spans="1:45" ht="24.75" customHeight="1">
      <c r="A30" s="646">
        <v>24</v>
      </c>
      <c r="B30" s="627" t="s">
        <v>1292</v>
      </c>
      <c r="C30" s="622"/>
      <c r="D30" s="620" t="s">
        <v>366</v>
      </c>
      <c r="E30" s="617">
        <v>30000</v>
      </c>
      <c r="F30" s="617">
        <v>30000</v>
      </c>
      <c r="G30" s="618">
        <f t="shared" si="0"/>
        <v>60000</v>
      </c>
      <c r="H30" s="628">
        <v>51467</v>
      </c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</row>
    <row r="31" spans="1:45" ht="24.75" customHeight="1">
      <c r="A31" s="646">
        <v>25</v>
      </c>
      <c r="B31" s="627" t="s">
        <v>1046</v>
      </c>
      <c r="C31" s="622"/>
      <c r="D31" s="620" t="s">
        <v>366</v>
      </c>
      <c r="E31" s="628">
        <v>100000</v>
      </c>
      <c r="F31" s="628">
        <v>100000</v>
      </c>
      <c r="G31" s="618">
        <f t="shared" si="0"/>
        <v>200000</v>
      </c>
      <c r="H31" s="628">
        <v>39009</v>
      </c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</row>
    <row r="32" spans="1:45" ht="24.75" customHeight="1">
      <c r="A32" s="646">
        <v>26</v>
      </c>
      <c r="B32" s="623" t="s">
        <v>1047</v>
      </c>
      <c r="C32" s="622" t="s">
        <v>1303</v>
      </c>
      <c r="D32" s="620" t="s">
        <v>366</v>
      </c>
      <c r="E32" s="617">
        <f>SUM(E27:E31)</f>
        <v>766614</v>
      </c>
      <c r="F32" s="617">
        <f>SUM(F27:F31)</f>
        <v>566614</v>
      </c>
      <c r="G32" s="617">
        <f>SUM(G27:G31)</f>
        <v>1333228</v>
      </c>
      <c r="H32" s="618">
        <v>939950</v>
      </c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</row>
    <row r="33" spans="1:45" ht="27.75" customHeight="1">
      <c r="A33" s="646">
        <v>27</v>
      </c>
      <c r="B33" s="626" t="s">
        <v>1048</v>
      </c>
      <c r="C33" s="622" t="s">
        <v>1304</v>
      </c>
      <c r="D33" s="625" t="s">
        <v>370</v>
      </c>
      <c r="E33" s="618">
        <f>E26+E32</f>
        <v>807614</v>
      </c>
      <c r="F33" s="618">
        <f>F26+F32</f>
        <v>607614</v>
      </c>
      <c r="G33" s="618">
        <f>G26+G32</f>
        <v>1415228</v>
      </c>
      <c r="H33" s="618">
        <v>978869</v>
      </c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</row>
    <row r="34" spans="1:45" ht="27.75" customHeight="1">
      <c r="A34" s="646">
        <v>28</v>
      </c>
      <c r="B34" s="629" t="s">
        <v>730</v>
      </c>
      <c r="C34" s="622"/>
      <c r="D34" s="620" t="s">
        <v>372</v>
      </c>
      <c r="E34" s="617">
        <v>45000</v>
      </c>
      <c r="F34" s="617">
        <v>120000</v>
      </c>
      <c r="G34" s="618">
        <f t="shared" si="0"/>
        <v>165000</v>
      </c>
      <c r="H34" s="718">
        <v>1966719</v>
      </c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</row>
    <row r="35" spans="1:45" ht="27.75" customHeight="1">
      <c r="A35" s="646">
        <v>29</v>
      </c>
      <c r="B35" s="629" t="s">
        <v>1293</v>
      </c>
      <c r="C35" s="622"/>
      <c r="D35" s="620" t="s">
        <v>372</v>
      </c>
      <c r="E35" s="617">
        <v>18300</v>
      </c>
      <c r="F35" s="617">
        <v>18300</v>
      </c>
      <c r="G35" s="618">
        <f t="shared" si="0"/>
        <v>36600</v>
      </c>
      <c r="H35" s="71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</row>
    <row r="36" spans="1:45" ht="24.75" customHeight="1">
      <c r="A36" s="646">
        <v>30</v>
      </c>
      <c r="B36" s="629" t="s">
        <v>731</v>
      </c>
      <c r="C36" s="622"/>
      <c r="D36" s="620" t="s">
        <v>372</v>
      </c>
      <c r="E36" s="617">
        <v>90000</v>
      </c>
      <c r="F36" s="617">
        <v>90000</v>
      </c>
      <c r="G36" s="618">
        <f t="shared" si="0"/>
        <v>180000</v>
      </c>
      <c r="H36" s="71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</row>
    <row r="37" spans="1:45" ht="24.75" customHeight="1">
      <c r="A37" s="646">
        <v>31</v>
      </c>
      <c r="B37" s="629" t="s">
        <v>931</v>
      </c>
      <c r="C37" s="622"/>
      <c r="D37" s="620" t="s">
        <v>372</v>
      </c>
      <c r="E37" s="617">
        <v>22700</v>
      </c>
      <c r="F37" s="617">
        <v>22700</v>
      </c>
      <c r="G37" s="618">
        <f t="shared" si="0"/>
        <v>45400</v>
      </c>
      <c r="H37" s="71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</row>
    <row r="38" spans="1:45" ht="24.75" customHeight="1">
      <c r="A38" s="646">
        <v>32</v>
      </c>
      <c r="B38" s="629" t="s">
        <v>732</v>
      </c>
      <c r="C38" s="622"/>
      <c r="D38" s="620" t="s">
        <v>372</v>
      </c>
      <c r="E38" s="617">
        <v>20000</v>
      </c>
      <c r="F38" s="617">
        <v>20000</v>
      </c>
      <c r="G38" s="618">
        <f t="shared" si="0"/>
        <v>40000</v>
      </c>
      <c r="H38" s="71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</row>
    <row r="39" spans="1:45" ht="27.75" customHeight="1">
      <c r="A39" s="646">
        <v>33</v>
      </c>
      <c r="B39" s="629" t="s">
        <v>733</v>
      </c>
      <c r="C39" s="622"/>
      <c r="D39" s="620" t="s">
        <v>372</v>
      </c>
      <c r="E39" s="617">
        <v>480000</v>
      </c>
      <c r="F39" s="617">
        <v>480000</v>
      </c>
      <c r="G39" s="618">
        <f t="shared" si="0"/>
        <v>960000</v>
      </c>
      <c r="H39" s="71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</row>
    <row r="40" spans="1:8" s="181" customFormat="1" ht="27.75" customHeight="1">
      <c r="A40" s="646">
        <v>34</v>
      </c>
      <c r="B40" s="629" t="s">
        <v>734</v>
      </c>
      <c r="C40" s="622"/>
      <c r="D40" s="620" t="s">
        <v>372</v>
      </c>
      <c r="E40" s="617">
        <v>380000</v>
      </c>
      <c r="F40" s="617">
        <v>380000</v>
      </c>
      <c r="G40" s="618">
        <f t="shared" si="0"/>
        <v>760000</v>
      </c>
      <c r="H40" s="718"/>
    </row>
    <row r="41" spans="1:45" ht="27.75" customHeight="1">
      <c r="A41" s="646">
        <v>35</v>
      </c>
      <c r="B41" s="627" t="s">
        <v>1049</v>
      </c>
      <c r="C41" s="622"/>
      <c r="D41" s="620" t="s">
        <v>374</v>
      </c>
      <c r="E41" s="617">
        <v>200000</v>
      </c>
      <c r="F41" s="617">
        <v>200000</v>
      </c>
      <c r="G41" s="618">
        <f t="shared" si="0"/>
        <v>400000</v>
      </c>
      <c r="H41" s="619">
        <v>306000</v>
      </c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</row>
    <row r="42" spans="1:45" ht="24.75" customHeight="1">
      <c r="A42" s="646">
        <v>36</v>
      </c>
      <c r="B42" s="626" t="s">
        <v>1050</v>
      </c>
      <c r="C42" s="622" t="s">
        <v>1137</v>
      </c>
      <c r="D42" s="625" t="s">
        <v>376</v>
      </c>
      <c r="E42" s="618">
        <f>SUM(E34:E41)</f>
        <v>1256000</v>
      </c>
      <c r="F42" s="618">
        <f>SUM(F34:F41)</f>
        <v>1331000</v>
      </c>
      <c r="G42" s="618">
        <f>SUM(G34:G41)</f>
        <v>2587000</v>
      </c>
      <c r="H42" s="618">
        <v>2272719</v>
      </c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</row>
    <row r="43" spans="1:45" ht="24.75" customHeight="1">
      <c r="A43" s="646">
        <v>37</v>
      </c>
      <c r="B43" s="627" t="s">
        <v>1051</v>
      </c>
      <c r="C43" s="622"/>
      <c r="D43" s="620" t="s">
        <v>378</v>
      </c>
      <c r="E43" s="617">
        <v>685000</v>
      </c>
      <c r="F43" s="617">
        <v>685000</v>
      </c>
      <c r="G43" s="618">
        <f t="shared" si="0"/>
        <v>1370000</v>
      </c>
      <c r="H43" s="628">
        <v>1285501</v>
      </c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</row>
    <row r="44" spans="1:45" ht="24.75" customHeight="1">
      <c r="A44" s="646">
        <v>38</v>
      </c>
      <c r="B44" s="627" t="s">
        <v>1052</v>
      </c>
      <c r="C44" s="622"/>
      <c r="D44" s="620" t="s">
        <v>378</v>
      </c>
      <c r="E44" s="617">
        <v>270000</v>
      </c>
      <c r="F44" s="617">
        <v>280000</v>
      </c>
      <c r="G44" s="618">
        <f t="shared" si="0"/>
        <v>550000</v>
      </c>
      <c r="H44" s="628">
        <v>536123</v>
      </c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</row>
    <row r="45" spans="1:45" ht="27.75" customHeight="1">
      <c r="A45" s="646">
        <v>39</v>
      </c>
      <c r="B45" s="627" t="s">
        <v>1053</v>
      </c>
      <c r="C45" s="622"/>
      <c r="D45" s="620" t="s">
        <v>378</v>
      </c>
      <c r="E45" s="617">
        <v>33000</v>
      </c>
      <c r="F45" s="617"/>
      <c r="G45" s="618">
        <f t="shared" si="0"/>
        <v>33000</v>
      </c>
      <c r="H45" s="628">
        <v>24404</v>
      </c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</row>
    <row r="46" spans="1:8" s="181" customFormat="1" ht="27.75" customHeight="1">
      <c r="A46" s="646">
        <v>40</v>
      </c>
      <c r="B46" s="623" t="s">
        <v>377</v>
      </c>
      <c r="C46" s="622" t="s">
        <v>1138</v>
      </c>
      <c r="D46" s="620" t="s">
        <v>378</v>
      </c>
      <c r="E46" s="617">
        <f>SUM(E43:E45)</f>
        <v>988000</v>
      </c>
      <c r="F46" s="617">
        <f>SUM(F43:F45)</f>
        <v>965000</v>
      </c>
      <c r="G46" s="617">
        <f>SUM(G43:G45)</f>
        <v>1953000</v>
      </c>
      <c r="H46" s="630">
        <v>1846028</v>
      </c>
    </row>
    <row r="47" spans="1:45" ht="36">
      <c r="A47" s="646">
        <v>41</v>
      </c>
      <c r="B47" s="623" t="s">
        <v>1054</v>
      </c>
      <c r="C47" s="622"/>
      <c r="D47" s="620" t="s">
        <v>384</v>
      </c>
      <c r="E47" s="617">
        <v>100000</v>
      </c>
      <c r="F47" s="617">
        <v>100000</v>
      </c>
      <c r="G47" s="618">
        <f t="shared" si="0"/>
        <v>200000</v>
      </c>
      <c r="H47" s="628">
        <v>153611</v>
      </c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</row>
    <row r="48" spans="1:45" ht="27.75" customHeight="1">
      <c r="A48" s="646">
        <v>42</v>
      </c>
      <c r="B48" s="623" t="s">
        <v>385</v>
      </c>
      <c r="C48" s="622"/>
      <c r="D48" s="620" t="s">
        <v>386</v>
      </c>
      <c r="E48" s="617">
        <v>2220000</v>
      </c>
      <c r="F48" s="617"/>
      <c r="G48" s="618">
        <f t="shared" si="0"/>
        <v>2220000</v>
      </c>
      <c r="H48" s="628">
        <v>1820870</v>
      </c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</row>
    <row r="49" spans="1:45" ht="54" customHeight="1">
      <c r="A49" s="646">
        <v>43</v>
      </c>
      <c r="B49" s="959" t="s">
        <v>1305</v>
      </c>
      <c r="C49" s="960"/>
      <c r="D49" s="620" t="s">
        <v>388</v>
      </c>
      <c r="E49" s="617">
        <v>2497000</v>
      </c>
      <c r="F49" s="617">
        <v>2497000</v>
      </c>
      <c r="G49" s="618">
        <f t="shared" si="0"/>
        <v>4994000</v>
      </c>
      <c r="H49" s="628">
        <v>1068736</v>
      </c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</row>
    <row r="50" spans="1:45" ht="24.75" customHeight="1">
      <c r="A50" s="646">
        <v>44</v>
      </c>
      <c r="B50" s="627" t="s">
        <v>1306</v>
      </c>
      <c r="C50" s="622"/>
      <c r="D50" s="620" t="s">
        <v>390</v>
      </c>
      <c r="E50" s="617">
        <v>125000</v>
      </c>
      <c r="F50" s="617">
        <v>125000</v>
      </c>
      <c r="G50" s="618">
        <f t="shared" si="0"/>
        <v>250000</v>
      </c>
      <c r="H50" s="628">
        <v>210973</v>
      </c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</row>
    <row r="51" spans="1:45" ht="24.75" customHeight="1">
      <c r="A51" s="646">
        <v>45</v>
      </c>
      <c r="B51" s="627" t="s">
        <v>1294</v>
      </c>
      <c r="C51" s="622"/>
      <c r="D51" s="620" t="s">
        <v>390</v>
      </c>
      <c r="E51" s="617">
        <v>150000</v>
      </c>
      <c r="F51" s="617">
        <v>80000</v>
      </c>
      <c r="G51" s="618">
        <f t="shared" si="0"/>
        <v>230000</v>
      </c>
      <c r="H51" s="628">
        <v>152310</v>
      </c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</row>
    <row r="52" spans="1:45" ht="24.75" customHeight="1">
      <c r="A52" s="646">
        <v>46</v>
      </c>
      <c r="B52" s="627" t="s">
        <v>26</v>
      </c>
      <c r="C52" s="631"/>
      <c r="D52" s="620" t="s">
        <v>390</v>
      </c>
      <c r="E52" s="617">
        <v>50000</v>
      </c>
      <c r="F52" s="632">
        <v>50000</v>
      </c>
      <c r="G52" s="618">
        <f t="shared" si="0"/>
        <v>100000</v>
      </c>
      <c r="H52" s="628">
        <v>74157</v>
      </c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</row>
    <row r="53" spans="1:45" ht="27.75" customHeight="1">
      <c r="A53" s="646">
        <v>47</v>
      </c>
      <c r="B53" s="623" t="s">
        <v>1139</v>
      </c>
      <c r="C53" s="622"/>
      <c r="D53" s="620" t="s">
        <v>390</v>
      </c>
      <c r="E53" s="617">
        <v>38000</v>
      </c>
      <c r="F53" s="617">
        <v>38000</v>
      </c>
      <c r="G53" s="618">
        <f t="shared" si="0"/>
        <v>76000</v>
      </c>
      <c r="H53" s="633">
        <v>39648</v>
      </c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</row>
    <row r="54" spans="1:8" s="181" customFormat="1" ht="27.75" customHeight="1">
      <c r="A54" s="646">
        <v>48</v>
      </c>
      <c r="B54" s="713" t="s">
        <v>389</v>
      </c>
      <c r="C54" s="714" t="s">
        <v>1307</v>
      </c>
      <c r="D54" s="625" t="s">
        <v>390</v>
      </c>
      <c r="E54" s="618">
        <f>SUM(E50:E53)</f>
        <v>363000</v>
      </c>
      <c r="F54" s="618">
        <f>SUM(F50:F53)</f>
        <v>293000</v>
      </c>
      <c r="G54" s="618">
        <f>SUM(G50:G53)</f>
        <v>656000</v>
      </c>
      <c r="H54" s="618">
        <v>477088</v>
      </c>
    </row>
    <row r="55" spans="1:8" s="181" customFormat="1" ht="27.75" customHeight="1">
      <c r="A55" s="646">
        <v>49</v>
      </c>
      <c r="B55" s="626" t="s">
        <v>1308</v>
      </c>
      <c r="C55" s="622"/>
      <c r="D55" s="625" t="s">
        <v>392</v>
      </c>
      <c r="E55" s="618">
        <f>E46+E47+E48+E49+E54</f>
        <v>6168000</v>
      </c>
      <c r="F55" s="618">
        <f>F46+F47+F48+F49+F54</f>
        <v>3855000</v>
      </c>
      <c r="G55" s="618">
        <f>G46+G47+G48+G49+G54</f>
        <v>10023000</v>
      </c>
      <c r="H55" s="628">
        <v>5366333</v>
      </c>
    </row>
    <row r="56" spans="1:8" s="181" customFormat="1" ht="27.75" customHeight="1">
      <c r="A56" s="646">
        <v>50</v>
      </c>
      <c r="B56" s="626" t="s">
        <v>735</v>
      </c>
      <c r="C56" s="738"/>
      <c r="D56" s="625" t="s">
        <v>394</v>
      </c>
      <c r="E56" s="618">
        <v>240000</v>
      </c>
      <c r="F56" s="618">
        <v>240000</v>
      </c>
      <c r="G56" s="618">
        <f t="shared" si="0"/>
        <v>480000</v>
      </c>
      <c r="H56" s="741">
        <v>479059</v>
      </c>
    </row>
    <row r="57" spans="1:45" ht="27.75" customHeight="1">
      <c r="A57" s="646">
        <v>51</v>
      </c>
      <c r="B57" s="623" t="s">
        <v>399</v>
      </c>
      <c r="C57" s="634"/>
      <c r="D57" s="620" t="s">
        <v>400</v>
      </c>
      <c r="E57" s="617">
        <v>2222536</v>
      </c>
      <c r="F57" s="617">
        <v>1564276</v>
      </c>
      <c r="G57" s="618">
        <f t="shared" si="0"/>
        <v>3786812</v>
      </c>
      <c r="H57" s="628">
        <v>1836321</v>
      </c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</row>
    <row r="58" spans="1:45" ht="27.75" customHeight="1">
      <c r="A58" s="646">
        <v>52</v>
      </c>
      <c r="B58" s="623" t="s">
        <v>407</v>
      </c>
      <c r="C58" s="622"/>
      <c r="D58" s="620" t="s">
        <v>408</v>
      </c>
      <c r="E58" s="617">
        <v>870555</v>
      </c>
      <c r="F58" s="617">
        <v>871002</v>
      </c>
      <c r="G58" s="618">
        <f t="shared" si="0"/>
        <v>1741557</v>
      </c>
      <c r="H58" s="617">
        <v>592</v>
      </c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</row>
    <row r="59" spans="1:8" s="181" customFormat="1" ht="27.75" customHeight="1">
      <c r="A59" s="646">
        <v>53</v>
      </c>
      <c r="B59" s="713" t="s">
        <v>15</v>
      </c>
      <c r="C59" s="714" t="s">
        <v>1310</v>
      </c>
      <c r="D59" s="625" t="s">
        <v>410</v>
      </c>
      <c r="E59" s="618">
        <f>SUM(E57:E58)</f>
        <v>3093091</v>
      </c>
      <c r="F59" s="618">
        <f>SUM(F57:F58)</f>
        <v>2435278</v>
      </c>
      <c r="G59" s="618">
        <f>SUM(G57:G58)</f>
        <v>5528369</v>
      </c>
      <c r="H59" s="618">
        <v>1836913</v>
      </c>
    </row>
    <row r="60" spans="1:41" ht="36">
      <c r="A60" s="646">
        <v>54</v>
      </c>
      <c r="B60" s="626" t="s">
        <v>1311</v>
      </c>
      <c r="C60" s="738"/>
      <c r="D60" s="625" t="s">
        <v>271</v>
      </c>
      <c r="E60" s="618">
        <f>E33+E42+E55+E56+E59</f>
        <v>11564705</v>
      </c>
      <c r="F60" s="618">
        <f>F33+F42+F55+F56+F59</f>
        <v>8468892</v>
      </c>
      <c r="G60" s="618">
        <f>G33+G42+G55+G56+G59</f>
        <v>20033597</v>
      </c>
      <c r="H60" s="742">
        <v>10933893</v>
      </c>
      <c r="AL60" s="179"/>
      <c r="AM60" s="179"/>
      <c r="AN60" s="179"/>
      <c r="AO60" s="179"/>
    </row>
    <row r="61" spans="1:8" ht="20.25">
      <c r="A61" s="646">
        <v>55</v>
      </c>
      <c r="B61" s="635"/>
      <c r="C61" s="636"/>
      <c r="D61" s="620" t="s">
        <v>454</v>
      </c>
      <c r="E61" s="617"/>
      <c r="F61" s="617"/>
      <c r="G61" s="618">
        <f t="shared" si="0"/>
        <v>0</v>
      </c>
      <c r="H61" s="628"/>
    </row>
    <row r="62" spans="1:8" ht="36">
      <c r="A62" s="646">
        <v>56</v>
      </c>
      <c r="B62" s="623" t="s">
        <v>1295</v>
      </c>
      <c r="C62" s="622"/>
      <c r="D62" s="620" t="s">
        <v>458</v>
      </c>
      <c r="E62" s="617">
        <v>200000</v>
      </c>
      <c r="F62" s="617">
        <v>200000</v>
      </c>
      <c r="G62" s="618">
        <f t="shared" si="0"/>
        <v>400000</v>
      </c>
      <c r="H62" s="628">
        <v>452140</v>
      </c>
    </row>
    <row r="63" spans="1:8" ht="36.75" customHeight="1">
      <c r="A63" s="646">
        <v>57</v>
      </c>
      <c r="B63" s="623" t="s">
        <v>1296</v>
      </c>
      <c r="C63" s="622"/>
      <c r="D63" s="620" t="s">
        <v>460</v>
      </c>
      <c r="E63" s="617">
        <v>150000</v>
      </c>
      <c r="F63" s="617">
        <v>118110</v>
      </c>
      <c r="G63" s="618">
        <f t="shared" si="0"/>
        <v>268110</v>
      </c>
      <c r="H63" s="747">
        <v>46913</v>
      </c>
    </row>
    <row r="64" spans="1:9" ht="21" customHeight="1">
      <c r="A64" s="646">
        <v>58</v>
      </c>
      <c r="B64" s="626" t="s">
        <v>818</v>
      </c>
      <c r="C64" s="622"/>
      <c r="D64" s="625" t="s">
        <v>466</v>
      </c>
      <c r="E64" s="617">
        <v>94500</v>
      </c>
      <c r="F64" s="617">
        <v>31890</v>
      </c>
      <c r="G64" s="618">
        <f t="shared" si="0"/>
        <v>126390</v>
      </c>
      <c r="H64" s="618">
        <v>134745</v>
      </c>
      <c r="I64" s="183"/>
    </row>
    <row r="65" spans="1:8" ht="34.5" customHeight="1">
      <c r="A65" s="646">
        <v>59</v>
      </c>
      <c r="B65" s="713" t="s">
        <v>576</v>
      </c>
      <c r="C65" s="714" t="s">
        <v>1140</v>
      </c>
      <c r="D65" s="637" t="s">
        <v>468</v>
      </c>
      <c r="E65" s="618">
        <f>SUM(E61:E64)</f>
        <v>444500</v>
      </c>
      <c r="F65" s="618">
        <f>SUM(F61:F64)</f>
        <v>350000</v>
      </c>
      <c r="G65" s="618">
        <f>SUM(G61:G64)</f>
        <v>794500</v>
      </c>
      <c r="H65" s="618">
        <v>633798</v>
      </c>
    </row>
    <row r="66" spans="1:8" s="743" customFormat="1" ht="36.75" customHeight="1">
      <c r="A66" s="746">
        <v>60</v>
      </c>
      <c r="B66" s="958" t="s">
        <v>1298</v>
      </c>
      <c r="C66" s="958"/>
      <c r="D66" s="744" t="s">
        <v>10</v>
      </c>
      <c r="E66" s="745">
        <f>E18+E21+E60+E65</f>
        <v>43686973.75</v>
      </c>
      <c r="F66" s="745">
        <f>F18+F21+F60+F65</f>
        <v>33438315.25</v>
      </c>
      <c r="G66" s="745">
        <f>G18+G21+G60+G65</f>
        <v>77125289</v>
      </c>
      <c r="H66" s="745">
        <f>H18+H21+H60+H65</f>
        <v>59242563</v>
      </c>
    </row>
    <row r="67" spans="1:6" ht="12.75">
      <c r="A67" s="547"/>
      <c r="B67" s="180"/>
      <c r="C67" s="548"/>
      <c r="D67" s="548"/>
      <c r="E67" s="548"/>
      <c r="F67" s="548"/>
    </row>
    <row r="68" spans="1:6" ht="12.75">
      <c r="A68" s="547"/>
      <c r="B68" s="180"/>
      <c r="C68" s="548"/>
      <c r="D68" s="548"/>
      <c r="E68" s="548"/>
      <c r="F68" s="548"/>
    </row>
  </sheetData>
  <sheetProtection/>
  <mergeCells count="8">
    <mergeCell ref="A1:F1"/>
    <mergeCell ref="H4:H6"/>
    <mergeCell ref="E4:G4"/>
    <mergeCell ref="F5:F6"/>
    <mergeCell ref="B66:C66"/>
    <mergeCell ref="B49:C49"/>
    <mergeCell ref="G5:G6"/>
    <mergeCell ref="E5:E6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600" verticalDpi="600" orientation="portrait" paperSize="9" scale="38" r:id="rId1"/>
  <headerFooter alignWithMargins="0">
    <oddHeader>&amp;LMAGYARPOLÁNYI KÖZÖS
ÖNKORMÁNYZATI HIVATAL&amp;C2021.  ÉVI KÖLTSÉGVETÉS&amp;R10.c. melléklet a
2/2021. (II. 20.)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selection activeCell="D8" sqref="D8"/>
    </sheetView>
  </sheetViews>
  <sheetFormatPr defaultColWidth="9.00390625" defaultRowHeight="12.75"/>
  <cols>
    <col min="1" max="1" width="7.75390625" style="184" bestFit="1" customWidth="1"/>
    <col min="2" max="2" width="9.875" style="185" bestFit="1" customWidth="1"/>
    <col min="3" max="3" width="64.75390625" style="186" customWidth="1"/>
    <col min="4" max="4" width="21.875" style="186" bestFit="1" customWidth="1"/>
    <col min="5" max="5" width="9.875" style="185" bestFit="1" customWidth="1"/>
    <col min="6" max="6" width="47.125" style="186" customWidth="1"/>
    <col min="7" max="7" width="24.25390625" style="186" customWidth="1"/>
    <col min="8" max="16384" width="9.125" style="188" customWidth="1"/>
  </cols>
  <sheetData>
    <row r="1" spans="6:7" ht="18">
      <c r="F1" s="361"/>
      <c r="G1" s="187"/>
    </row>
    <row r="2" spans="1:7" s="191" customFormat="1" ht="18">
      <c r="A2" s="189"/>
      <c r="B2" s="190" t="s">
        <v>2</v>
      </c>
      <c r="C2" s="190" t="s">
        <v>3</v>
      </c>
      <c r="D2" s="190" t="s">
        <v>4</v>
      </c>
      <c r="E2" s="190" t="s">
        <v>5</v>
      </c>
      <c r="F2" s="362" t="s">
        <v>6</v>
      </c>
      <c r="G2" s="190" t="s">
        <v>261</v>
      </c>
    </row>
    <row r="3" spans="1:7" s="194" customFormat="1" ht="36">
      <c r="A3" s="192">
        <v>1</v>
      </c>
      <c r="B3" s="193" t="s">
        <v>736</v>
      </c>
      <c r="C3" s="963" t="s">
        <v>262</v>
      </c>
      <c r="D3" s="964"/>
      <c r="E3" s="193" t="s">
        <v>736</v>
      </c>
      <c r="F3" s="963" t="s">
        <v>263</v>
      </c>
      <c r="G3" s="964"/>
    </row>
    <row r="4" spans="1:7" ht="37.5" customHeight="1">
      <c r="A4" s="192">
        <v>2</v>
      </c>
      <c r="B4" s="195"/>
      <c r="C4" s="196" t="s">
        <v>819</v>
      </c>
      <c r="D4" s="197">
        <v>16687627</v>
      </c>
      <c r="E4" s="195" t="s">
        <v>777</v>
      </c>
      <c r="F4" s="363" t="s">
        <v>268</v>
      </c>
      <c r="G4" s="197">
        <f>'[1]2.b.m.'!H15</f>
        <v>27007795</v>
      </c>
    </row>
    <row r="5" spans="1:7" ht="37.5" customHeight="1">
      <c r="A5" s="192">
        <v>3</v>
      </c>
      <c r="B5" s="195"/>
      <c r="C5" s="196" t="s">
        <v>820</v>
      </c>
      <c r="D5" s="197">
        <v>3600000</v>
      </c>
      <c r="E5" s="195" t="s">
        <v>737</v>
      </c>
      <c r="F5" s="363" t="s">
        <v>739</v>
      </c>
      <c r="G5" s="197">
        <f>'[1]2.b.m.'!H19</f>
        <v>6031749</v>
      </c>
    </row>
    <row r="6" spans="1:7" ht="37.5" customHeight="1">
      <c r="A6" s="192">
        <v>4</v>
      </c>
      <c r="B6" s="195"/>
      <c r="C6" s="196" t="s">
        <v>821</v>
      </c>
      <c r="D6" s="197">
        <v>7002843</v>
      </c>
      <c r="E6" s="195" t="s">
        <v>738</v>
      </c>
      <c r="F6" s="363" t="s">
        <v>722</v>
      </c>
      <c r="G6" s="197">
        <f>'[1]2.b.m.'!H53</f>
        <v>2399456.92</v>
      </c>
    </row>
    <row r="7" spans="1:7" ht="30">
      <c r="A7" s="192">
        <v>5</v>
      </c>
      <c r="B7" s="195"/>
      <c r="C7" s="196" t="s">
        <v>822</v>
      </c>
      <c r="D7" s="197">
        <v>179540</v>
      </c>
      <c r="E7" s="195" t="s">
        <v>740</v>
      </c>
      <c r="F7" s="363" t="s">
        <v>576</v>
      </c>
      <c r="G7" s="197"/>
    </row>
    <row r="8" spans="1:7" ht="36">
      <c r="A8" s="192">
        <v>6</v>
      </c>
      <c r="B8" s="195"/>
      <c r="C8" s="196" t="s">
        <v>823</v>
      </c>
      <c r="D8" s="197">
        <v>1200000</v>
      </c>
      <c r="E8" s="195"/>
      <c r="F8" s="202" t="s">
        <v>824</v>
      </c>
      <c r="G8" s="200">
        <f>SUM(G4:G7)</f>
        <v>35439000.92</v>
      </c>
    </row>
    <row r="9" spans="1:7" ht="54">
      <c r="A9" s="192">
        <v>7</v>
      </c>
      <c r="B9" s="198"/>
      <c r="C9" s="199" t="s">
        <v>741</v>
      </c>
      <c r="D9" s="200">
        <f>SUM(D4:D8)</f>
        <v>28670010</v>
      </c>
      <c r="E9" s="198"/>
      <c r="F9" s="361"/>
      <c r="G9" s="200"/>
    </row>
    <row r="10" spans="1:7" ht="30">
      <c r="A10" s="192">
        <v>8</v>
      </c>
      <c r="B10" s="195"/>
      <c r="C10" s="196" t="s">
        <v>825</v>
      </c>
      <c r="D10" s="197">
        <v>3159067</v>
      </c>
      <c r="E10" s="195"/>
      <c r="F10" s="126" t="s">
        <v>268</v>
      </c>
      <c r="G10" s="197">
        <f>'[1]2.b.m.'!J15</f>
        <v>1891500</v>
      </c>
    </row>
    <row r="11" spans="1:7" ht="30">
      <c r="A11" s="192">
        <v>9</v>
      </c>
      <c r="B11" s="195"/>
      <c r="C11" s="196" t="s">
        <v>826</v>
      </c>
      <c r="D11" s="197">
        <v>1361667</v>
      </c>
      <c r="E11" s="195"/>
      <c r="F11" s="126" t="s">
        <v>721</v>
      </c>
      <c r="G11" s="197">
        <f>'[1]2.b.m.'!J19</f>
        <v>421160</v>
      </c>
    </row>
    <row r="12" spans="1:7" ht="36">
      <c r="A12" s="192">
        <v>10</v>
      </c>
      <c r="B12" s="198"/>
      <c r="C12" s="199" t="s">
        <v>742</v>
      </c>
      <c r="D12" s="200">
        <f>SUM(D10:D11)</f>
        <v>4520734</v>
      </c>
      <c r="E12" s="198"/>
      <c r="F12" s="126" t="s">
        <v>722</v>
      </c>
      <c r="G12" s="197">
        <f>SUM('[1]2.b.m.'!J53:J53)</f>
        <v>7209780</v>
      </c>
    </row>
    <row r="13" spans="1:7" s="201" customFormat="1" ht="35.25" customHeight="1">
      <c r="A13" s="192">
        <v>11</v>
      </c>
      <c r="B13" s="195"/>
      <c r="C13" s="196" t="s">
        <v>743</v>
      </c>
      <c r="D13" s="197">
        <v>837800</v>
      </c>
      <c r="E13" s="195"/>
      <c r="F13" s="126" t="s">
        <v>778</v>
      </c>
      <c r="G13" s="197"/>
    </row>
    <row r="14" spans="1:7" s="201" customFormat="1" ht="54">
      <c r="A14" s="192">
        <v>13</v>
      </c>
      <c r="B14" s="198"/>
      <c r="C14" s="202" t="s">
        <v>744</v>
      </c>
      <c r="D14" s="200">
        <f>SUM(D9+D12+D13)</f>
        <v>34028544</v>
      </c>
      <c r="E14" s="198"/>
      <c r="F14" s="202" t="s">
        <v>827</v>
      </c>
      <c r="G14" s="200">
        <f>SUM(G10:G13)</f>
        <v>9522440</v>
      </c>
    </row>
    <row r="15" spans="1:30" s="204" customFormat="1" ht="64.5" customHeight="1">
      <c r="A15" s="192">
        <v>14</v>
      </c>
      <c r="B15" s="205"/>
      <c r="C15" s="196" t="s">
        <v>745</v>
      </c>
      <c r="D15" s="197">
        <v>6921420</v>
      </c>
      <c r="E15" s="205"/>
      <c r="F15" s="364"/>
      <c r="G15" s="365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965"/>
      <c r="X15" s="965"/>
      <c r="Y15" s="965"/>
      <c r="Z15" s="965"/>
      <c r="AA15" s="966"/>
      <c r="AB15" s="966"/>
      <c r="AC15" s="966"/>
      <c r="AD15" s="966"/>
    </row>
    <row r="16" spans="1:30" s="209" customFormat="1" ht="38.25" customHeight="1">
      <c r="A16" s="192">
        <v>15</v>
      </c>
      <c r="B16" s="205"/>
      <c r="C16" s="196" t="s">
        <v>746</v>
      </c>
      <c r="D16" s="197">
        <v>1170000</v>
      </c>
      <c r="E16" s="205"/>
      <c r="F16" s="126" t="s">
        <v>268</v>
      </c>
      <c r="G16" s="366">
        <f>'[1]2.b.m.'!I15</f>
        <v>0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X16" s="207"/>
      <c r="Y16" s="207"/>
      <c r="Z16" s="207"/>
      <c r="AA16" s="208"/>
      <c r="AB16" s="208"/>
      <c r="AC16" s="208"/>
      <c r="AD16" s="208"/>
    </row>
    <row r="17" spans="1:30" s="209" customFormat="1" ht="38.25" customHeight="1">
      <c r="A17" s="192">
        <v>16</v>
      </c>
      <c r="B17" s="210"/>
      <c r="C17" s="367" t="s">
        <v>828</v>
      </c>
      <c r="D17" s="368">
        <f>SUM(D15:D16)</f>
        <v>8091420</v>
      </c>
      <c r="E17" s="210"/>
      <c r="F17" s="126" t="s">
        <v>721</v>
      </c>
      <c r="G17" s="366">
        <f>'[1]2.b.m.'!I19</f>
        <v>0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7"/>
      <c r="X17" s="207"/>
      <c r="Y17" s="207"/>
      <c r="Z17" s="207"/>
      <c r="AA17" s="208"/>
      <c r="AB17" s="208"/>
      <c r="AC17" s="208"/>
      <c r="AD17" s="208"/>
    </row>
    <row r="18" spans="1:30" s="209" customFormat="1" ht="38.25" customHeight="1">
      <c r="A18" s="192">
        <v>17</v>
      </c>
      <c r="B18" s="210"/>
      <c r="C18" s="369" t="s">
        <v>829</v>
      </c>
      <c r="D18" s="200">
        <v>823500</v>
      </c>
      <c r="E18" s="210"/>
      <c r="F18" s="126" t="s">
        <v>722</v>
      </c>
      <c r="G18" s="366">
        <f>'[1]2.b.m.'!I53</f>
        <v>0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7"/>
      <c r="X18" s="207"/>
      <c r="Y18" s="207"/>
      <c r="Z18" s="207"/>
      <c r="AA18" s="208"/>
      <c r="AB18" s="208"/>
      <c r="AC18" s="208"/>
      <c r="AD18" s="208"/>
    </row>
    <row r="19" spans="1:30" s="204" customFormat="1" ht="56.25" customHeight="1">
      <c r="A19" s="192">
        <v>18</v>
      </c>
      <c r="B19" s="198"/>
      <c r="C19" s="202"/>
      <c r="D19" s="200"/>
      <c r="E19" s="198"/>
      <c r="F19" s="126" t="s">
        <v>778</v>
      </c>
      <c r="G19" s="365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965"/>
      <c r="X19" s="965"/>
      <c r="Y19" s="965"/>
      <c r="Z19" s="965"/>
      <c r="AA19" s="966"/>
      <c r="AB19" s="966"/>
      <c r="AC19" s="966"/>
      <c r="AD19" s="966"/>
    </row>
    <row r="20" spans="1:30" s="209" customFormat="1" ht="36.75" thickBot="1">
      <c r="A20" s="192">
        <v>19</v>
      </c>
      <c r="B20" s="211"/>
      <c r="C20" s="216" t="s">
        <v>830</v>
      </c>
      <c r="D20" s="212">
        <v>2017977</v>
      </c>
      <c r="E20" s="211"/>
      <c r="F20" s="202" t="s">
        <v>831</v>
      </c>
      <c r="G20" s="200">
        <f>SUM(G16:G19)</f>
        <v>0</v>
      </c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7"/>
      <c r="X20" s="207"/>
      <c r="Y20" s="207"/>
      <c r="Z20" s="207"/>
      <c r="AA20" s="208"/>
      <c r="AB20" s="208"/>
      <c r="AC20" s="208"/>
      <c r="AD20" s="208"/>
    </row>
    <row r="21" spans="1:30" s="209" customFormat="1" ht="37.5" thickBot="1" thickTop="1">
      <c r="A21" s="192">
        <v>20</v>
      </c>
      <c r="B21" s="213"/>
      <c r="C21" s="214" t="s">
        <v>747</v>
      </c>
      <c r="D21" s="215">
        <f>D14+D15+D18+D20</f>
        <v>43791441</v>
      </c>
      <c r="E21" s="213"/>
      <c r="F21" s="370"/>
      <c r="G21" s="212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7"/>
      <c r="X21" s="207"/>
      <c r="Y21" s="207"/>
      <c r="Z21" s="207"/>
      <c r="AA21" s="208"/>
      <c r="AB21" s="208"/>
      <c r="AC21" s="208"/>
      <c r="AD21" s="208"/>
    </row>
    <row r="22" spans="1:30" s="209" customFormat="1" ht="43.5" customHeight="1" thickBot="1" thickTop="1">
      <c r="A22" s="192">
        <v>21</v>
      </c>
      <c r="B22" s="211" t="s">
        <v>100</v>
      </c>
      <c r="C22" s="216" t="s">
        <v>748</v>
      </c>
      <c r="D22" s="212">
        <f>SUM(D16)</f>
        <v>1170000</v>
      </c>
      <c r="E22" s="211"/>
      <c r="F22" s="370"/>
      <c r="G22" s="212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7"/>
      <c r="X22" s="207"/>
      <c r="Y22" s="207"/>
      <c r="Z22" s="207"/>
      <c r="AA22" s="208"/>
      <c r="AB22" s="208"/>
      <c r="AC22" s="208"/>
      <c r="AD22" s="208"/>
    </row>
    <row r="23" spans="1:30" s="204" customFormat="1" ht="64.5" customHeight="1" thickTop="1">
      <c r="A23" s="192">
        <v>22</v>
      </c>
      <c r="B23" s="217" t="s">
        <v>749</v>
      </c>
      <c r="C23" s="214" t="s">
        <v>750</v>
      </c>
      <c r="D23" s="215">
        <f>SUM(D21:D22)</f>
        <v>44961441</v>
      </c>
      <c r="E23" s="217" t="s">
        <v>10</v>
      </c>
      <c r="F23" s="214" t="s">
        <v>751</v>
      </c>
      <c r="G23" s="215">
        <f>G8+G14+G20</f>
        <v>44961440.92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965"/>
      <c r="X23" s="965"/>
      <c r="Y23" s="965"/>
      <c r="Z23" s="965"/>
      <c r="AA23" s="966"/>
      <c r="AB23" s="966"/>
      <c r="AC23" s="966"/>
      <c r="AD23" s="966"/>
    </row>
    <row r="24" spans="1:7" ht="18">
      <c r="A24" s="188"/>
      <c r="B24" s="188"/>
      <c r="C24" s="188"/>
      <c r="D24" s="188"/>
      <c r="E24" s="188"/>
      <c r="F24" s="188"/>
      <c r="G24" s="188"/>
    </row>
  </sheetData>
  <sheetProtection/>
  <mergeCells count="8">
    <mergeCell ref="C3:D3"/>
    <mergeCell ref="F3:G3"/>
    <mergeCell ref="W23:Z23"/>
    <mergeCell ref="AA23:AD23"/>
    <mergeCell ref="W15:Z15"/>
    <mergeCell ref="AA15:AD15"/>
    <mergeCell ref="W19:Z19"/>
    <mergeCell ref="AA19:A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2" r:id="rId1"/>
  <headerFooter>
    <oddHeader>&amp;LMagyarpolányi Hosszú-hegyi Német Nemzetiségi Óvoda és Egységes Óvoda-bölcsőde&amp;C2017. ÉVI KÖLTSÉGVETÉS
BEVÉTELEK ÉS KIADÁSOK ALAKULÁSA&amp;R11.a. melléklet Magyarpolány Község Önkormányat Képviselő-testületének
2/2017. (II. 24.)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view="pageLayout" zoomScaleSheetLayoutView="100" workbookViewId="0" topLeftCell="A1">
      <selection activeCell="C8" sqref="C8"/>
    </sheetView>
  </sheetViews>
  <sheetFormatPr defaultColWidth="2.75390625" defaultRowHeight="12.75"/>
  <cols>
    <col min="1" max="1" width="6.375" style="80" bestFit="1" customWidth="1"/>
    <col min="2" max="2" width="9.75390625" style="84" bestFit="1" customWidth="1"/>
    <col min="3" max="3" width="81.25390625" style="85" customWidth="1"/>
    <col min="4" max="4" width="8.375" style="81" bestFit="1" customWidth="1"/>
    <col min="5" max="5" width="19.75390625" style="86" bestFit="1" customWidth="1"/>
    <col min="6" max="215" width="9.125" style="81" customWidth="1"/>
    <col min="216" max="216" width="2.75390625" style="81" customWidth="1"/>
    <col min="217" max="217" width="3.125" style="81" customWidth="1"/>
    <col min="218" max="218" width="2.75390625" style="81" customWidth="1"/>
    <col min="219" max="219" width="6.875" style="81" customWidth="1"/>
    <col min="220" max="16384" width="2.75390625" style="81" customWidth="1"/>
  </cols>
  <sheetData>
    <row r="1" spans="1:5" ht="15.75" thickBot="1">
      <c r="A1" s="779"/>
      <c r="B1" s="779"/>
      <c r="C1" s="779"/>
      <c r="D1" s="779"/>
      <c r="E1" s="255"/>
    </row>
    <row r="2" spans="1:5" ht="27" customHeight="1">
      <c r="A2" s="256"/>
      <c r="B2" s="780" t="s">
        <v>2</v>
      </c>
      <c r="C2" s="781"/>
      <c r="D2" s="257" t="s">
        <v>100</v>
      </c>
      <c r="E2" s="258" t="s">
        <v>4</v>
      </c>
    </row>
    <row r="3" spans="1:5" ht="39" customHeight="1">
      <c r="A3" s="259"/>
      <c r="B3" s="782" t="s">
        <v>8</v>
      </c>
      <c r="C3" s="783"/>
      <c r="D3" s="222" t="s">
        <v>101</v>
      </c>
      <c r="E3" s="260" t="s">
        <v>1193</v>
      </c>
    </row>
    <row r="4" spans="1:5" ht="15" customHeight="1">
      <c r="A4" s="259" t="s">
        <v>1125</v>
      </c>
      <c r="B4" s="220" t="s">
        <v>102</v>
      </c>
      <c r="C4" s="221" t="s">
        <v>855</v>
      </c>
      <c r="D4" s="219"/>
      <c r="E4" s="521">
        <v>63072428</v>
      </c>
    </row>
    <row r="5" spans="1:5" ht="15" customHeight="1">
      <c r="A5" s="259" t="s">
        <v>1126</v>
      </c>
      <c r="B5" s="220" t="s">
        <v>103</v>
      </c>
      <c r="C5" s="221" t="s">
        <v>586</v>
      </c>
      <c r="D5" s="219"/>
      <c r="E5" s="521">
        <f>E6+E7+E8+E9</f>
        <v>12855007</v>
      </c>
    </row>
    <row r="6" spans="1:5" ht="15" customHeight="1">
      <c r="A6" s="259" t="s">
        <v>1127</v>
      </c>
      <c r="B6" s="220" t="s">
        <v>104</v>
      </c>
      <c r="C6" s="221" t="s">
        <v>105</v>
      </c>
      <c r="D6" s="219"/>
      <c r="E6" s="521">
        <v>4581576</v>
      </c>
    </row>
    <row r="7" spans="1:5" ht="15" customHeight="1">
      <c r="A7" s="259" t="s">
        <v>1128</v>
      </c>
      <c r="B7" s="220" t="s">
        <v>106</v>
      </c>
      <c r="C7" s="221" t="s">
        <v>107</v>
      </c>
      <c r="D7" s="219"/>
      <c r="E7" s="521">
        <v>5901518</v>
      </c>
    </row>
    <row r="8" spans="1:5" ht="15" customHeight="1">
      <c r="A8" s="259" t="s">
        <v>1129</v>
      </c>
      <c r="B8" s="220" t="s">
        <v>108</v>
      </c>
      <c r="C8" s="221" t="s">
        <v>109</v>
      </c>
      <c r="D8" s="219"/>
      <c r="E8" s="521">
        <v>145215</v>
      </c>
    </row>
    <row r="9" spans="1:5" ht="15" customHeight="1">
      <c r="A9" s="259" t="s">
        <v>1130</v>
      </c>
      <c r="B9" s="220" t="s">
        <v>110</v>
      </c>
      <c r="C9" s="221" t="s">
        <v>111</v>
      </c>
      <c r="D9" s="219"/>
      <c r="E9" s="521">
        <v>2226698</v>
      </c>
    </row>
    <row r="10" spans="1:5" ht="15" customHeight="1">
      <c r="A10" s="259" t="s">
        <v>1131</v>
      </c>
      <c r="B10" s="220" t="s">
        <v>112</v>
      </c>
      <c r="C10" s="221" t="s">
        <v>113</v>
      </c>
      <c r="D10" s="219"/>
      <c r="E10" s="521">
        <v>11617162</v>
      </c>
    </row>
    <row r="11" spans="1:5" ht="15" customHeight="1">
      <c r="A11" s="259" t="s">
        <v>1132</v>
      </c>
      <c r="B11" s="220" t="s">
        <v>1003</v>
      </c>
      <c r="C11" s="221" t="s">
        <v>1108</v>
      </c>
      <c r="D11" s="219"/>
      <c r="E11" s="521">
        <v>55545</v>
      </c>
    </row>
    <row r="12" spans="1:5" ht="15" customHeight="1">
      <c r="A12" s="259" t="s">
        <v>1133</v>
      </c>
      <c r="B12" s="220" t="s">
        <v>114</v>
      </c>
      <c r="C12" s="221" t="s">
        <v>115</v>
      </c>
      <c r="D12" s="219"/>
      <c r="E12" s="521"/>
    </row>
    <row r="13" spans="1:5" ht="15" customHeight="1">
      <c r="A13" s="259" t="s">
        <v>1174</v>
      </c>
      <c r="B13" s="220" t="s">
        <v>116</v>
      </c>
      <c r="C13" s="221" t="s">
        <v>926</v>
      </c>
      <c r="D13" s="219"/>
      <c r="E13" s="522"/>
    </row>
    <row r="14" spans="1:5" ht="15" customHeight="1">
      <c r="A14" s="259" t="s">
        <v>1175</v>
      </c>
      <c r="B14" s="220" t="s">
        <v>927</v>
      </c>
      <c r="C14" s="221" t="s">
        <v>928</v>
      </c>
      <c r="D14" s="219"/>
      <c r="E14" s="521"/>
    </row>
    <row r="15" spans="1:5" ht="30.75" customHeight="1">
      <c r="A15" s="259" t="s">
        <v>1176</v>
      </c>
      <c r="B15" s="223" t="s">
        <v>117</v>
      </c>
      <c r="C15" s="224" t="s">
        <v>579</v>
      </c>
      <c r="D15" s="225" t="s">
        <v>119</v>
      </c>
      <c r="E15" s="522">
        <f>E4+E5+E10+E11+E12</f>
        <v>87600142</v>
      </c>
    </row>
    <row r="16" spans="1:5" ht="30" customHeight="1">
      <c r="A16" s="259" t="s">
        <v>1177</v>
      </c>
      <c r="B16" s="223" t="s">
        <v>120</v>
      </c>
      <c r="C16" s="224" t="s">
        <v>580</v>
      </c>
      <c r="D16" s="225"/>
      <c r="E16" s="522">
        <f>SUM(E17:E21)</f>
        <v>0</v>
      </c>
    </row>
    <row r="17" spans="1:5" ht="15" customHeight="1">
      <c r="A17" s="259" t="s">
        <v>1178</v>
      </c>
      <c r="B17" s="82" t="s">
        <v>121</v>
      </c>
      <c r="C17" s="221" t="s">
        <v>1148</v>
      </c>
      <c r="D17" s="219"/>
      <c r="E17" s="521"/>
    </row>
    <row r="18" spans="1:5" ht="15" customHeight="1">
      <c r="A18" s="259" t="s">
        <v>1179</v>
      </c>
      <c r="B18" s="82" t="s">
        <v>122</v>
      </c>
      <c r="C18" s="221" t="s">
        <v>763</v>
      </c>
      <c r="D18" s="219"/>
      <c r="E18" s="521"/>
    </row>
    <row r="19" spans="1:5" ht="15" customHeight="1">
      <c r="A19" s="259" t="s">
        <v>1180</v>
      </c>
      <c r="B19" s="82" t="s">
        <v>123</v>
      </c>
      <c r="C19" s="221" t="s">
        <v>812</v>
      </c>
      <c r="D19" s="219"/>
      <c r="E19" s="521"/>
    </row>
    <row r="20" spans="1:5" ht="15" customHeight="1">
      <c r="A20" s="259" t="s">
        <v>1181</v>
      </c>
      <c r="B20" s="82" t="s">
        <v>124</v>
      </c>
      <c r="C20" s="221" t="s">
        <v>1149</v>
      </c>
      <c r="D20" s="219"/>
      <c r="E20" s="521"/>
    </row>
    <row r="21" spans="1:5" ht="15" customHeight="1">
      <c r="A21" s="259" t="s">
        <v>1182</v>
      </c>
      <c r="B21" s="82" t="s">
        <v>125</v>
      </c>
      <c r="C21" s="221" t="s">
        <v>764</v>
      </c>
      <c r="D21" s="219"/>
      <c r="E21" s="521"/>
    </row>
    <row r="22" spans="1:5" ht="29.25" customHeight="1">
      <c r="A22" s="259" t="s">
        <v>1183</v>
      </c>
      <c r="B22" s="223" t="s">
        <v>126</v>
      </c>
      <c r="C22" s="224" t="s">
        <v>581</v>
      </c>
      <c r="D22" s="225"/>
      <c r="E22" s="522">
        <f>E24+E25</f>
        <v>0</v>
      </c>
    </row>
    <row r="23" spans="1:5" ht="15" customHeight="1">
      <c r="A23" s="259" t="s">
        <v>1184</v>
      </c>
      <c r="B23" s="82" t="s">
        <v>127</v>
      </c>
      <c r="C23" s="221" t="s">
        <v>765</v>
      </c>
      <c r="D23" s="219"/>
      <c r="E23" s="521"/>
    </row>
    <row r="24" spans="1:5" ht="15" customHeight="1">
      <c r="A24" s="259" t="s">
        <v>1185</v>
      </c>
      <c r="B24" s="82" t="s">
        <v>128</v>
      </c>
      <c r="C24" s="221" t="s">
        <v>766</v>
      </c>
      <c r="D24" s="219"/>
      <c r="E24" s="521"/>
    </row>
    <row r="25" spans="1:5" ht="15" customHeight="1">
      <c r="A25" s="259" t="s">
        <v>1186</v>
      </c>
      <c r="B25" s="82" t="s">
        <v>129</v>
      </c>
      <c r="C25" s="221" t="s">
        <v>767</v>
      </c>
      <c r="D25" s="219"/>
      <c r="E25" s="521"/>
    </row>
    <row r="26" spans="1:5" ht="15">
      <c r="A26" s="259" t="s">
        <v>1187</v>
      </c>
      <c r="B26" s="82" t="s">
        <v>762</v>
      </c>
      <c r="C26" s="221" t="s">
        <v>768</v>
      </c>
      <c r="D26" s="219"/>
      <c r="E26" s="521"/>
    </row>
    <row r="27" spans="1:5" ht="33.75" customHeight="1">
      <c r="A27" s="259" t="s">
        <v>1188</v>
      </c>
      <c r="B27" s="223" t="s">
        <v>130</v>
      </c>
      <c r="C27" s="224" t="s">
        <v>131</v>
      </c>
      <c r="D27" s="225"/>
      <c r="E27" s="522"/>
    </row>
    <row r="28" spans="1:5" ht="30" customHeight="1">
      <c r="A28" s="259" t="s">
        <v>1189</v>
      </c>
      <c r="B28" s="223" t="s">
        <v>132</v>
      </c>
      <c r="C28" s="224" t="s">
        <v>582</v>
      </c>
      <c r="D28" s="225" t="s">
        <v>134</v>
      </c>
      <c r="E28" s="522">
        <f>SUM(E16+E22+E27)</f>
        <v>0</v>
      </c>
    </row>
    <row r="29" spans="1:5" ht="15" customHeight="1">
      <c r="A29" s="259" t="s">
        <v>1190</v>
      </c>
      <c r="B29" s="82" t="s">
        <v>135</v>
      </c>
      <c r="C29" s="221" t="s">
        <v>783</v>
      </c>
      <c r="D29" s="219"/>
      <c r="E29" s="521"/>
    </row>
    <row r="30" spans="1:5" ht="15" customHeight="1">
      <c r="A30" s="259" t="s">
        <v>1191</v>
      </c>
      <c r="B30" s="82" t="s">
        <v>769</v>
      </c>
      <c r="C30" s="221" t="s">
        <v>1104</v>
      </c>
      <c r="D30" s="219"/>
      <c r="E30" s="521">
        <v>2787120</v>
      </c>
    </row>
    <row r="31" spans="1:5" ht="15" customHeight="1">
      <c r="A31" s="259" t="s">
        <v>1192</v>
      </c>
      <c r="B31" s="82" t="s">
        <v>770</v>
      </c>
      <c r="C31" s="221" t="s">
        <v>686</v>
      </c>
      <c r="D31" s="219"/>
      <c r="E31" s="521">
        <v>2566000</v>
      </c>
    </row>
    <row r="32" spans="1:5" ht="15" customHeight="1">
      <c r="A32" s="259" t="s">
        <v>1257</v>
      </c>
      <c r="B32" s="82" t="s">
        <v>813</v>
      </c>
      <c r="C32" s="221" t="s">
        <v>814</v>
      </c>
      <c r="D32" s="219"/>
      <c r="E32" s="521"/>
    </row>
    <row r="33" spans="1:5" ht="15" customHeight="1">
      <c r="A33" s="259" t="s">
        <v>1258</v>
      </c>
      <c r="B33" s="82" t="s">
        <v>136</v>
      </c>
      <c r="C33" s="221" t="s">
        <v>595</v>
      </c>
      <c r="D33" s="219"/>
      <c r="E33" s="522">
        <f>E34+E35</f>
        <v>9979200</v>
      </c>
    </row>
    <row r="34" spans="1:5" ht="15" customHeight="1">
      <c r="A34" s="259" t="s">
        <v>1259</v>
      </c>
      <c r="B34" s="82" t="s">
        <v>137</v>
      </c>
      <c r="C34" s="221" t="s">
        <v>1105</v>
      </c>
      <c r="D34" s="219"/>
      <c r="E34" s="521">
        <v>9979200</v>
      </c>
    </row>
    <row r="35" spans="1:5" ht="15" customHeight="1">
      <c r="A35" s="259" t="s">
        <v>1260</v>
      </c>
      <c r="B35" s="82" t="s">
        <v>138</v>
      </c>
      <c r="C35" s="221" t="s">
        <v>139</v>
      </c>
      <c r="D35" s="219"/>
      <c r="E35" s="521"/>
    </row>
    <row r="36" spans="1:5" ht="15" customHeight="1">
      <c r="A36" s="259" t="s">
        <v>1261</v>
      </c>
      <c r="B36" s="82" t="s">
        <v>771</v>
      </c>
      <c r="C36" s="221" t="s">
        <v>772</v>
      </c>
      <c r="D36" s="219"/>
      <c r="E36" s="521"/>
    </row>
    <row r="37" spans="1:5" ht="30.75" customHeight="1">
      <c r="A37" s="259" t="s">
        <v>1262</v>
      </c>
      <c r="B37" s="223" t="s">
        <v>140</v>
      </c>
      <c r="C37" s="224" t="s">
        <v>583</v>
      </c>
      <c r="D37" s="225" t="s">
        <v>142</v>
      </c>
      <c r="E37" s="522">
        <f>E29+E30+E31+E32+E33</f>
        <v>15332320</v>
      </c>
    </row>
    <row r="38" spans="1:5" ht="32.25" customHeight="1">
      <c r="A38" s="259" t="s">
        <v>1263</v>
      </c>
      <c r="B38" s="223" t="s">
        <v>143</v>
      </c>
      <c r="C38" s="224" t="s">
        <v>144</v>
      </c>
      <c r="D38" s="225" t="s">
        <v>145</v>
      </c>
      <c r="E38" s="522">
        <v>2907800</v>
      </c>
    </row>
    <row r="39" spans="1:5" s="83" customFormat="1" ht="28.5" customHeight="1" hidden="1">
      <c r="A39" s="259">
        <v>28</v>
      </c>
      <c r="B39" s="223" t="s">
        <v>146</v>
      </c>
      <c r="C39" s="224" t="s">
        <v>147</v>
      </c>
      <c r="D39" s="225" t="s">
        <v>148</v>
      </c>
      <c r="E39" s="522">
        <v>0</v>
      </c>
    </row>
    <row r="40" spans="1:5" s="83" customFormat="1" ht="28.5" customHeight="1">
      <c r="A40" s="259">
        <v>36</v>
      </c>
      <c r="B40" s="223" t="s">
        <v>974</v>
      </c>
      <c r="C40" s="451" t="s">
        <v>975</v>
      </c>
      <c r="D40" s="225" t="s">
        <v>973</v>
      </c>
      <c r="E40" s="522"/>
    </row>
    <row r="41" spans="1:5" s="83" customFormat="1" ht="30.75" customHeight="1">
      <c r="A41" s="261">
        <v>37</v>
      </c>
      <c r="B41" s="768" t="s">
        <v>596</v>
      </c>
      <c r="C41" s="769"/>
      <c r="D41" s="225" t="s">
        <v>149</v>
      </c>
      <c r="E41" s="522">
        <f>SUM(E15+E28+E37+E38+E39)</f>
        <v>105840262</v>
      </c>
    </row>
    <row r="42" spans="1:5" ht="27.75" customHeight="1" hidden="1">
      <c r="A42" s="259">
        <v>37</v>
      </c>
      <c r="B42" s="768" t="s">
        <v>150</v>
      </c>
      <c r="C42" s="769"/>
      <c r="D42" s="225" t="s">
        <v>151</v>
      </c>
      <c r="E42" s="522"/>
    </row>
    <row r="43" spans="1:5" ht="27.75" customHeight="1" hidden="1">
      <c r="A43" s="261">
        <v>38</v>
      </c>
      <c r="B43" s="768" t="s">
        <v>152</v>
      </c>
      <c r="C43" s="769"/>
      <c r="D43" s="225" t="s">
        <v>153</v>
      </c>
      <c r="E43" s="522"/>
    </row>
    <row r="44" spans="1:5" ht="27.75" customHeight="1" hidden="1">
      <c r="A44" s="259">
        <v>39</v>
      </c>
      <c r="B44" s="768" t="s">
        <v>154</v>
      </c>
      <c r="C44" s="769"/>
      <c r="D44" s="225" t="s">
        <v>155</v>
      </c>
      <c r="E44" s="522"/>
    </row>
    <row r="45" spans="1:5" ht="27.75" customHeight="1" hidden="1">
      <c r="A45" s="261">
        <v>37</v>
      </c>
      <c r="B45" s="768" t="s">
        <v>156</v>
      </c>
      <c r="C45" s="769"/>
      <c r="D45" s="225" t="s">
        <v>157</v>
      </c>
      <c r="E45" s="522" t="e">
        <f>SUM(#REF!)/1000</f>
        <v>#REF!</v>
      </c>
    </row>
    <row r="46" spans="1:5" ht="27.75" customHeight="1" hidden="1">
      <c r="A46" s="259">
        <v>41</v>
      </c>
      <c r="B46" s="764" t="s">
        <v>158</v>
      </c>
      <c r="C46" s="765"/>
      <c r="D46" s="219"/>
      <c r="E46" s="522"/>
    </row>
    <row r="47" spans="1:5" ht="27.75" customHeight="1" hidden="1">
      <c r="A47" s="259">
        <v>42</v>
      </c>
      <c r="B47" s="764" t="s">
        <v>159</v>
      </c>
      <c r="C47" s="765"/>
      <c r="D47" s="219"/>
      <c r="E47" s="522"/>
    </row>
    <row r="48" spans="1:5" ht="27.75" customHeight="1" hidden="1">
      <c r="A48" s="261">
        <v>43</v>
      </c>
      <c r="B48" s="764" t="s">
        <v>160</v>
      </c>
      <c r="C48" s="765"/>
      <c r="D48" s="219"/>
      <c r="E48" s="522"/>
    </row>
    <row r="49" spans="1:5" ht="27.75" customHeight="1" hidden="1">
      <c r="A49" s="259">
        <v>44</v>
      </c>
      <c r="B49" s="764" t="s">
        <v>161</v>
      </c>
      <c r="C49" s="765"/>
      <c r="D49" s="219"/>
      <c r="E49" s="522"/>
    </row>
    <row r="50" spans="1:5" ht="27.75" customHeight="1" hidden="1">
      <c r="A50" s="261">
        <v>45</v>
      </c>
      <c r="B50" s="764" t="s">
        <v>162</v>
      </c>
      <c r="C50" s="765"/>
      <c r="D50" s="219"/>
      <c r="E50" s="522"/>
    </row>
    <row r="51" spans="1:5" ht="27.75" customHeight="1" hidden="1">
      <c r="A51" s="259">
        <v>46</v>
      </c>
      <c r="B51" s="764" t="s">
        <v>163</v>
      </c>
      <c r="C51" s="765"/>
      <c r="D51" s="219"/>
      <c r="E51" s="522"/>
    </row>
    <row r="52" spans="1:5" ht="27.75" customHeight="1">
      <c r="A52" s="259" t="s">
        <v>1177</v>
      </c>
      <c r="B52" s="226"/>
      <c r="C52" s="126" t="s">
        <v>976</v>
      </c>
      <c r="D52" s="225" t="s">
        <v>155</v>
      </c>
      <c r="E52" s="522">
        <v>600000</v>
      </c>
    </row>
    <row r="53" spans="1:5" ht="27.75" customHeight="1">
      <c r="A53" s="80">
        <v>37</v>
      </c>
      <c r="B53" s="768" t="s">
        <v>584</v>
      </c>
      <c r="C53" s="769"/>
      <c r="D53" s="225" t="s">
        <v>165</v>
      </c>
      <c r="E53" s="522">
        <f>E54+E55+E56</f>
        <v>8637600</v>
      </c>
    </row>
    <row r="54" spans="1:5" ht="15">
      <c r="A54" s="259">
        <v>38</v>
      </c>
      <c r="B54" s="254" t="s">
        <v>166</v>
      </c>
      <c r="C54" s="221" t="s">
        <v>167</v>
      </c>
      <c r="D54" s="219"/>
      <c r="E54" s="521">
        <v>8637600</v>
      </c>
    </row>
    <row r="55" spans="1:5" ht="15">
      <c r="A55" s="259">
        <v>39</v>
      </c>
      <c r="B55" s="254" t="s">
        <v>166</v>
      </c>
      <c r="C55" s="221" t="s">
        <v>87</v>
      </c>
      <c r="D55" s="219"/>
      <c r="E55" s="521"/>
    </row>
    <row r="56" spans="1:5" ht="15">
      <c r="A56" s="261">
        <v>40</v>
      </c>
      <c r="B56" s="254"/>
      <c r="C56" s="221" t="s">
        <v>168</v>
      </c>
      <c r="D56" s="219"/>
      <c r="E56" s="521"/>
    </row>
    <row r="57" spans="1:5" ht="15.75" customHeight="1" hidden="1">
      <c r="A57" s="259">
        <v>42</v>
      </c>
      <c r="B57" s="764" t="s">
        <v>161</v>
      </c>
      <c r="C57" s="765"/>
      <c r="D57" s="219"/>
      <c r="E57" s="522"/>
    </row>
    <row r="58" spans="1:5" ht="15.75" customHeight="1" hidden="1">
      <c r="A58" s="261" t="s">
        <v>169</v>
      </c>
      <c r="B58" s="764" t="s">
        <v>162</v>
      </c>
      <c r="C58" s="765"/>
      <c r="D58" s="219"/>
      <c r="E58" s="522"/>
    </row>
    <row r="59" spans="1:5" ht="15.75" customHeight="1" hidden="1">
      <c r="A59" s="259" t="s">
        <v>170</v>
      </c>
      <c r="B59" s="764" t="s">
        <v>163</v>
      </c>
      <c r="C59" s="765"/>
      <c r="D59" s="219"/>
      <c r="E59" s="522"/>
    </row>
    <row r="60" spans="1:5" ht="30.75" customHeight="1">
      <c r="A60" s="261" t="s">
        <v>1264</v>
      </c>
      <c r="B60" s="768" t="s">
        <v>585</v>
      </c>
      <c r="C60" s="769"/>
      <c r="D60" s="225" t="s">
        <v>171</v>
      </c>
      <c r="E60" s="522">
        <f>E41+E53+E52</f>
        <v>115077862</v>
      </c>
    </row>
    <row r="61" spans="1:5" ht="12.75" customHeight="1" hidden="1">
      <c r="A61" s="261" t="s">
        <v>169</v>
      </c>
      <c r="B61" s="255"/>
      <c r="C61" s="221" t="s">
        <v>172</v>
      </c>
      <c r="D61" s="219" t="s">
        <v>173</v>
      </c>
      <c r="E61" s="522" t="e">
        <f>SUM(#REF!)</f>
        <v>#REF!</v>
      </c>
    </row>
    <row r="62" spans="1:5" ht="12.75" customHeight="1" hidden="1">
      <c r="A62" s="261" t="s">
        <v>170</v>
      </c>
      <c r="B62" s="227"/>
      <c r="C62" s="221" t="s">
        <v>175</v>
      </c>
      <c r="D62" s="219" t="s">
        <v>176</v>
      </c>
      <c r="E62" s="522" t="e">
        <f>SUM(#REF!)</f>
        <v>#REF!</v>
      </c>
    </row>
    <row r="63" spans="1:5" ht="12.75" customHeight="1" hidden="1">
      <c r="A63" s="261" t="s">
        <v>1265</v>
      </c>
      <c r="B63" s="227"/>
      <c r="C63" s="221" t="s">
        <v>178</v>
      </c>
      <c r="D63" s="219" t="s">
        <v>179</v>
      </c>
      <c r="E63" s="522" t="e">
        <f>SUM(#REF!)</f>
        <v>#REF!</v>
      </c>
    </row>
    <row r="64" spans="1:5" ht="12.75" customHeight="1" hidden="1">
      <c r="A64" s="261" t="s">
        <v>1266</v>
      </c>
      <c r="B64" s="227"/>
      <c r="C64" s="221" t="s">
        <v>180</v>
      </c>
      <c r="D64" s="219" t="s">
        <v>181</v>
      </c>
      <c r="E64" s="522" t="e">
        <f>SUM(#REF!)</f>
        <v>#REF!</v>
      </c>
    </row>
    <row r="65" spans="1:5" ht="12.75" customHeight="1" hidden="1">
      <c r="A65" s="261" t="s">
        <v>1267</v>
      </c>
      <c r="B65" s="227"/>
      <c r="C65" s="221" t="s">
        <v>183</v>
      </c>
      <c r="D65" s="219" t="s">
        <v>184</v>
      </c>
      <c r="E65" s="522" t="e">
        <f>SUM(#REF!)</f>
        <v>#REF!</v>
      </c>
    </row>
    <row r="66" spans="1:5" ht="15.75" customHeight="1" hidden="1">
      <c r="A66" s="261" t="s">
        <v>174</v>
      </c>
      <c r="B66" s="768" t="s">
        <v>185</v>
      </c>
      <c r="C66" s="769"/>
      <c r="D66" s="225" t="s">
        <v>186</v>
      </c>
      <c r="E66" s="522">
        <v>0</v>
      </c>
    </row>
    <row r="67" spans="1:5" ht="12.75" customHeight="1" hidden="1">
      <c r="A67" s="261" t="s">
        <v>177</v>
      </c>
      <c r="B67" s="227"/>
      <c r="C67" s="226" t="s">
        <v>188</v>
      </c>
      <c r="D67" s="219" t="s">
        <v>189</v>
      </c>
      <c r="E67" s="522" t="e">
        <f>SUM(#REF!)</f>
        <v>#REF!</v>
      </c>
    </row>
    <row r="68" spans="1:5" ht="12.75" customHeight="1" hidden="1">
      <c r="A68" s="261" t="s">
        <v>1268</v>
      </c>
      <c r="B68" s="227"/>
      <c r="C68" s="226" t="s">
        <v>190</v>
      </c>
      <c r="D68" s="219" t="s">
        <v>191</v>
      </c>
      <c r="E68" s="522" t="e">
        <f>SUM(#REF!)</f>
        <v>#REF!</v>
      </c>
    </row>
    <row r="69" spans="1:5" ht="12.75" customHeight="1" hidden="1">
      <c r="A69" s="261" t="s">
        <v>182</v>
      </c>
      <c r="B69" s="227"/>
      <c r="C69" s="221" t="s">
        <v>192</v>
      </c>
      <c r="D69" s="219" t="s">
        <v>193</v>
      </c>
      <c r="E69" s="522" t="e">
        <f>SUM(#REF!)</f>
        <v>#REF!</v>
      </c>
    </row>
    <row r="70" spans="1:5" s="85" customFormat="1" ht="12.75" customHeight="1" hidden="1">
      <c r="A70" s="261" t="s">
        <v>1269</v>
      </c>
      <c r="B70" s="227"/>
      <c r="C70" s="221" t="s">
        <v>194</v>
      </c>
      <c r="D70" s="219" t="s">
        <v>195</v>
      </c>
      <c r="E70" s="522" t="e">
        <f>SUM(#REF!)</f>
        <v>#REF!</v>
      </c>
    </row>
    <row r="71" spans="1:5" ht="12.75" customHeight="1" hidden="1">
      <c r="A71" s="261" t="s">
        <v>187</v>
      </c>
      <c r="B71" s="227"/>
      <c r="C71" s="221" t="s">
        <v>196</v>
      </c>
      <c r="D71" s="219" t="s">
        <v>197</v>
      </c>
      <c r="E71" s="522" t="e">
        <f>SUM(#REF!)</f>
        <v>#REF!</v>
      </c>
    </row>
    <row r="72" spans="1:5" ht="27" customHeight="1">
      <c r="A72" s="261">
        <v>42</v>
      </c>
      <c r="B72" s="768" t="s">
        <v>940</v>
      </c>
      <c r="C72" s="770"/>
      <c r="D72" s="225" t="s">
        <v>186</v>
      </c>
      <c r="E72" s="522"/>
    </row>
    <row r="73" spans="1:5" ht="15" customHeight="1">
      <c r="A73" s="261">
        <v>43</v>
      </c>
      <c r="B73" s="227"/>
      <c r="C73" s="221" t="s">
        <v>200</v>
      </c>
      <c r="D73" s="219"/>
      <c r="E73" s="521">
        <v>110000</v>
      </c>
    </row>
    <row r="74" spans="1:5" ht="15" customHeight="1">
      <c r="A74" s="261">
        <v>44</v>
      </c>
      <c r="B74" s="227"/>
      <c r="C74" s="221" t="s">
        <v>201</v>
      </c>
      <c r="D74" s="219"/>
      <c r="E74" s="521">
        <v>5400000</v>
      </c>
    </row>
    <row r="75" spans="1:5" ht="17.25" customHeight="1">
      <c r="A75" s="261">
        <v>45</v>
      </c>
      <c r="B75" s="768" t="s">
        <v>587</v>
      </c>
      <c r="C75" s="769"/>
      <c r="D75" s="225" t="s">
        <v>199</v>
      </c>
      <c r="E75" s="522">
        <f>SUM(E73:E74)</f>
        <v>5510000</v>
      </c>
    </row>
    <row r="76" spans="1:5" ht="15.75" customHeight="1">
      <c r="A76" s="261">
        <v>46</v>
      </c>
      <c r="B76" s="227"/>
      <c r="C76" s="221" t="s">
        <v>597</v>
      </c>
      <c r="D76" s="225" t="s">
        <v>202</v>
      </c>
      <c r="E76" s="522">
        <f>SUM(E77)</f>
        <v>8250000</v>
      </c>
    </row>
    <row r="77" spans="1:5" ht="15" customHeight="1">
      <c r="A77" s="261">
        <v>47</v>
      </c>
      <c r="B77" s="227"/>
      <c r="C77" s="226" t="s">
        <v>203</v>
      </c>
      <c r="D77" s="219"/>
      <c r="E77" s="521">
        <v>8250000</v>
      </c>
    </row>
    <row r="78" spans="1:5" ht="12.75" customHeight="1" hidden="1">
      <c r="A78" s="261" t="s">
        <v>1270</v>
      </c>
      <c r="B78" s="227"/>
      <c r="C78" s="221" t="s">
        <v>204</v>
      </c>
      <c r="D78" s="219"/>
      <c r="E78" s="522" t="e">
        <f>SUM(#REF!)/1000</f>
        <v>#REF!</v>
      </c>
    </row>
    <row r="79" spans="1:5" ht="12.75" customHeight="1" hidden="1">
      <c r="A79" s="261" t="s">
        <v>1245</v>
      </c>
      <c r="B79" s="227"/>
      <c r="C79" s="221" t="s">
        <v>205</v>
      </c>
      <c r="D79" s="219" t="s">
        <v>206</v>
      </c>
      <c r="E79" s="522" t="e">
        <f>SUM(#REF!)/1000</f>
        <v>#REF!</v>
      </c>
    </row>
    <row r="80" spans="1:5" ht="12.75" customHeight="1" hidden="1">
      <c r="A80" s="261" t="s">
        <v>1246</v>
      </c>
      <c r="B80" s="227"/>
      <c r="C80" s="221" t="s">
        <v>207</v>
      </c>
      <c r="D80" s="219" t="s">
        <v>208</v>
      </c>
      <c r="E80" s="522" t="e">
        <f>SUM(#REF!)/1000</f>
        <v>#REF!</v>
      </c>
    </row>
    <row r="81" spans="1:5" ht="15.75" customHeight="1">
      <c r="A81" s="261">
        <v>48</v>
      </c>
      <c r="B81" s="227"/>
      <c r="C81" s="221" t="s">
        <v>598</v>
      </c>
      <c r="D81" s="225" t="s">
        <v>209</v>
      </c>
      <c r="E81" s="522">
        <f>SUM(E82)</f>
        <v>0</v>
      </c>
    </row>
    <row r="82" spans="1:5" ht="15" customHeight="1">
      <c r="A82" s="261">
        <v>49</v>
      </c>
      <c r="B82" s="227"/>
      <c r="C82" s="226" t="s">
        <v>210</v>
      </c>
      <c r="D82" s="219"/>
      <c r="E82" s="521"/>
    </row>
    <row r="83" spans="1:5" ht="15.75" customHeight="1">
      <c r="A83" s="261">
        <v>50</v>
      </c>
      <c r="B83" s="227"/>
      <c r="C83" s="221" t="s">
        <v>588</v>
      </c>
      <c r="D83" s="225" t="s">
        <v>211</v>
      </c>
      <c r="E83" s="522">
        <f>SUM(E84:E85)</f>
        <v>0</v>
      </c>
    </row>
    <row r="84" spans="1:5" ht="15" customHeight="1">
      <c r="A84" s="261">
        <v>51</v>
      </c>
      <c r="B84" s="227"/>
      <c r="C84" s="226" t="s">
        <v>212</v>
      </c>
      <c r="D84" s="219"/>
      <c r="E84" s="521">
        <v>0</v>
      </c>
    </row>
    <row r="85" spans="1:5" ht="15" customHeight="1">
      <c r="A85" s="261">
        <v>52</v>
      </c>
      <c r="B85" s="227"/>
      <c r="C85" s="226" t="s">
        <v>213</v>
      </c>
      <c r="D85" s="219"/>
      <c r="E85" s="521">
        <v>0</v>
      </c>
    </row>
    <row r="86" spans="1:5" ht="15.75" customHeight="1">
      <c r="A86" s="261">
        <v>53</v>
      </c>
      <c r="B86" s="768" t="s">
        <v>589</v>
      </c>
      <c r="C86" s="769"/>
      <c r="D86" s="225" t="s">
        <v>215</v>
      </c>
      <c r="E86" s="522">
        <f>SUM(E76+E81+E83)</f>
        <v>8250000</v>
      </c>
    </row>
    <row r="87" spans="1:5" s="92" customFormat="1" ht="30.75" customHeight="1">
      <c r="A87" s="261">
        <v>54</v>
      </c>
      <c r="B87" s="766" t="s">
        <v>590</v>
      </c>
      <c r="C87" s="767"/>
      <c r="D87" s="228" t="s">
        <v>216</v>
      </c>
      <c r="E87" s="523">
        <f>E75+E86</f>
        <v>13760000</v>
      </c>
    </row>
    <row r="88" spans="1:5" ht="15.75" customHeight="1">
      <c r="A88" s="261">
        <v>55</v>
      </c>
      <c r="B88" s="227"/>
      <c r="C88" s="229" t="s">
        <v>217</v>
      </c>
      <c r="D88" s="225" t="s">
        <v>218</v>
      </c>
      <c r="E88" s="522">
        <v>125000</v>
      </c>
    </row>
    <row r="89" spans="1:5" ht="15.75" customHeight="1">
      <c r="A89" s="261">
        <v>56</v>
      </c>
      <c r="B89" s="227"/>
      <c r="C89" s="229" t="s">
        <v>784</v>
      </c>
      <c r="D89" s="225" t="s">
        <v>219</v>
      </c>
      <c r="E89" s="522">
        <v>1617000</v>
      </c>
    </row>
    <row r="90" spans="1:5" ht="15.75" customHeight="1">
      <c r="A90" s="261">
        <v>57</v>
      </c>
      <c r="B90" s="227"/>
      <c r="C90" s="229" t="s">
        <v>220</v>
      </c>
      <c r="D90" s="225" t="s">
        <v>221</v>
      </c>
      <c r="E90" s="522">
        <v>3400000</v>
      </c>
    </row>
    <row r="91" spans="1:5" ht="15.75" customHeight="1">
      <c r="A91" s="261">
        <v>58</v>
      </c>
      <c r="B91" s="227"/>
      <c r="C91" s="229" t="s">
        <v>222</v>
      </c>
      <c r="D91" s="225" t="s">
        <v>223</v>
      </c>
      <c r="E91" s="522">
        <v>10875000</v>
      </c>
    </row>
    <row r="92" spans="1:5" ht="15.75" customHeight="1">
      <c r="A92" s="261">
        <v>59</v>
      </c>
      <c r="B92" s="227"/>
      <c r="C92" s="229" t="s">
        <v>980</v>
      </c>
      <c r="D92" s="225" t="s">
        <v>981</v>
      </c>
      <c r="E92" s="522">
        <v>2936000</v>
      </c>
    </row>
    <row r="93" spans="1:5" ht="15.75" customHeight="1">
      <c r="A93" s="261">
        <v>60</v>
      </c>
      <c r="B93" s="227"/>
      <c r="C93" s="229" t="s">
        <v>1248</v>
      </c>
      <c r="D93" s="225" t="s">
        <v>1247</v>
      </c>
      <c r="E93" s="522">
        <v>2471000</v>
      </c>
    </row>
    <row r="94" spans="1:5" ht="15.75" customHeight="1">
      <c r="A94" s="261">
        <v>61</v>
      </c>
      <c r="B94" s="227"/>
      <c r="C94" s="229" t="s">
        <v>224</v>
      </c>
      <c r="D94" s="225" t="s">
        <v>225</v>
      </c>
      <c r="E94" s="522"/>
    </row>
    <row r="95" spans="1:5" ht="15.75" customHeight="1">
      <c r="A95" s="261">
        <v>62</v>
      </c>
      <c r="B95" s="227"/>
      <c r="C95" s="603" t="s">
        <v>1106</v>
      </c>
      <c r="D95" s="225" t="s">
        <v>979</v>
      </c>
      <c r="E95" s="522">
        <v>4600000</v>
      </c>
    </row>
    <row r="96" spans="1:5" ht="30.75" customHeight="1">
      <c r="A96" s="261">
        <v>63</v>
      </c>
      <c r="B96" s="762" t="s">
        <v>591</v>
      </c>
      <c r="C96" s="763"/>
      <c r="D96" s="225" t="s">
        <v>226</v>
      </c>
      <c r="E96" s="522">
        <f>SUM(E88:E95)</f>
        <v>26024000</v>
      </c>
    </row>
    <row r="97" spans="1:5" ht="15.75" customHeight="1" hidden="1">
      <c r="A97" s="261">
        <v>64</v>
      </c>
      <c r="B97" s="227"/>
      <c r="C97" s="229" t="s">
        <v>227</v>
      </c>
      <c r="D97" s="219" t="s">
        <v>228</v>
      </c>
      <c r="E97" s="522"/>
    </row>
    <row r="98" spans="1:5" ht="15.75" customHeight="1" hidden="1">
      <c r="A98" s="261">
        <v>65</v>
      </c>
      <c r="B98" s="227"/>
      <c r="C98" s="229" t="s">
        <v>229</v>
      </c>
      <c r="D98" s="219" t="s">
        <v>230</v>
      </c>
      <c r="E98" s="522"/>
    </row>
    <row r="99" spans="1:5" ht="15.75" customHeight="1" hidden="1">
      <c r="A99" s="261">
        <v>66</v>
      </c>
      <c r="B99" s="227"/>
      <c r="C99" s="229" t="s">
        <v>231</v>
      </c>
      <c r="D99" s="219" t="s">
        <v>232</v>
      </c>
      <c r="E99" s="522"/>
    </row>
    <row r="100" spans="1:5" ht="15.75" customHeight="1" hidden="1">
      <c r="A100" s="261">
        <v>67</v>
      </c>
      <c r="B100" s="227"/>
      <c r="C100" s="229" t="s">
        <v>233</v>
      </c>
      <c r="D100" s="219" t="s">
        <v>234</v>
      </c>
      <c r="E100" s="522"/>
    </row>
    <row r="101" spans="1:5" ht="15.75" customHeight="1" hidden="1">
      <c r="A101" s="261">
        <v>68</v>
      </c>
      <c r="B101" s="227"/>
      <c r="C101" s="229" t="s">
        <v>235</v>
      </c>
      <c r="D101" s="219" t="s">
        <v>236</v>
      </c>
      <c r="E101" s="522"/>
    </row>
    <row r="102" spans="1:5" ht="15.75" customHeight="1" hidden="1">
      <c r="A102" s="261">
        <v>69</v>
      </c>
      <c r="B102" s="760" t="s">
        <v>237</v>
      </c>
      <c r="C102" s="761"/>
      <c r="D102" s="219" t="s">
        <v>238</v>
      </c>
      <c r="E102" s="522">
        <v>0</v>
      </c>
    </row>
    <row r="103" spans="1:5" ht="15.75" customHeight="1" hidden="1">
      <c r="A103" s="261">
        <v>70</v>
      </c>
      <c r="B103" s="227"/>
      <c r="C103" s="229" t="s">
        <v>239</v>
      </c>
      <c r="D103" s="219" t="s">
        <v>240</v>
      </c>
      <c r="E103" s="522"/>
    </row>
    <row r="104" spans="1:5" ht="15.75" customHeight="1" hidden="1">
      <c r="A104" s="261">
        <v>71</v>
      </c>
      <c r="B104" s="227"/>
      <c r="C104" s="221" t="s">
        <v>241</v>
      </c>
      <c r="D104" s="219" t="s">
        <v>242</v>
      </c>
      <c r="E104" s="522"/>
    </row>
    <row r="105" spans="1:5" ht="15.75" customHeight="1" hidden="1">
      <c r="A105" s="261">
        <v>72</v>
      </c>
      <c r="B105" s="227"/>
      <c r="C105" s="229" t="s">
        <v>243</v>
      </c>
      <c r="D105" s="219" t="s">
        <v>244</v>
      </c>
      <c r="E105" s="522"/>
    </row>
    <row r="106" spans="1:5" ht="15.75" customHeight="1" hidden="1">
      <c r="A106" s="261">
        <v>73</v>
      </c>
      <c r="B106" s="760" t="s">
        <v>245</v>
      </c>
      <c r="C106" s="761"/>
      <c r="D106" s="219" t="s">
        <v>246</v>
      </c>
      <c r="E106" s="522">
        <v>0</v>
      </c>
    </row>
    <row r="107" spans="1:5" ht="15.75" customHeight="1" hidden="1">
      <c r="A107" s="261">
        <v>74</v>
      </c>
      <c r="B107" s="227"/>
      <c r="C107" s="229" t="s">
        <v>247</v>
      </c>
      <c r="D107" s="219" t="s">
        <v>248</v>
      </c>
      <c r="E107" s="522"/>
    </row>
    <row r="108" spans="1:5" ht="15.75" customHeight="1" hidden="1">
      <c r="A108" s="261">
        <v>75</v>
      </c>
      <c r="B108" s="227"/>
      <c r="C108" s="221" t="s">
        <v>249</v>
      </c>
      <c r="D108" s="219" t="s">
        <v>250</v>
      </c>
      <c r="E108" s="522"/>
    </row>
    <row r="109" spans="1:5" ht="15.75" customHeight="1" hidden="1">
      <c r="A109" s="261">
        <v>76</v>
      </c>
      <c r="B109" s="227"/>
      <c r="C109" s="229" t="s">
        <v>251</v>
      </c>
      <c r="D109" s="219" t="s">
        <v>252</v>
      </c>
      <c r="E109" s="522"/>
    </row>
    <row r="110" spans="1:5" ht="15.75" customHeight="1" hidden="1">
      <c r="A110" s="261">
        <v>77</v>
      </c>
      <c r="B110" s="760" t="s">
        <v>253</v>
      </c>
      <c r="C110" s="761"/>
      <c r="D110" s="219" t="s">
        <v>254</v>
      </c>
      <c r="E110" s="522">
        <v>0</v>
      </c>
    </row>
    <row r="111" spans="1:5" ht="15.75" customHeight="1">
      <c r="A111" s="261">
        <v>64</v>
      </c>
      <c r="B111" s="768" t="s">
        <v>1150</v>
      </c>
      <c r="C111" s="770"/>
      <c r="D111" s="225" t="s">
        <v>238</v>
      </c>
      <c r="E111" s="522"/>
    </row>
    <row r="112" spans="1:5" ht="15.75" customHeight="1">
      <c r="A112" s="261">
        <v>65</v>
      </c>
      <c r="B112" s="768" t="s">
        <v>982</v>
      </c>
      <c r="C112" s="770"/>
      <c r="D112" s="225" t="s">
        <v>246</v>
      </c>
      <c r="E112" s="522">
        <v>240000</v>
      </c>
    </row>
    <row r="113" spans="1:5" ht="30.75" customHeight="1">
      <c r="A113" s="261">
        <v>66</v>
      </c>
      <c r="B113" s="762" t="s">
        <v>592</v>
      </c>
      <c r="C113" s="763"/>
      <c r="D113" s="225" t="s">
        <v>255</v>
      </c>
      <c r="E113" s="522">
        <f>SUM(E60+E66+E87+E96+E102+E106+E111+E72+E112)</f>
        <v>155101862</v>
      </c>
    </row>
    <row r="114" spans="1:5" ht="15.75" customHeight="1">
      <c r="A114" s="261">
        <v>67</v>
      </c>
      <c r="B114" s="774" t="s">
        <v>256</v>
      </c>
      <c r="C114" s="775"/>
      <c r="D114" s="225" t="s">
        <v>257</v>
      </c>
      <c r="E114" s="522">
        <v>340528339</v>
      </c>
    </row>
    <row r="115" spans="1:5" ht="15.75" customHeight="1">
      <c r="A115" s="261">
        <v>68</v>
      </c>
      <c r="B115" s="774" t="s">
        <v>978</v>
      </c>
      <c r="C115" s="777"/>
      <c r="D115" s="225" t="s">
        <v>977</v>
      </c>
      <c r="E115" s="522"/>
    </row>
    <row r="116" spans="1:5" ht="38.25" customHeight="1">
      <c r="A116" s="261">
        <v>69</v>
      </c>
      <c r="B116" s="762" t="s">
        <v>1107</v>
      </c>
      <c r="C116" s="778"/>
      <c r="D116" s="452" t="s">
        <v>258</v>
      </c>
      <c r="E116" s="524">
        <f>SUM(E114:E115)</f>
        <v>340528339</v>
      </c>
    </row>
    <row r="117" spans="1:5" ht="36" customHeight="1" thickBot="1">
      <c r="A117" s="261">
        <v>70</v>
      </c>
      <c r="B117" s="772" t="s">
        <v>593</v>
      </c>
      <c r="C117" s="773"/>
      <c r="D117" s="262" t="s">
        <v>100</v>
      </c>
      <c r="E117" s="525">
        <f>SUM(E113+E116)</f>
        <v>495630201</v>
      </c>
    </row>
    <row r="120" spans="2:3" ht="15">
      <c r="B120" s="776"/>
      <c r="C120" s="776"/>
    </row>
    <row r="121" spans="2:3" ht="15">
      <c r="B121" s="776"/>
      <c r="C121" s="776"/>
    </row>
    <row r="122" spans="2:3" ht="15">
      <c r="B122" s="776"/>
      <c r="C122" s="776"/>
    </row>
    <row r="123" spans="2:3" ht="15" customHeight="1">
      <c r="B123" s="771"/>
      <c r="C123" s="771"/>
    </row>
    <row r="124" spans="2:3" ht="15">
      <c r="B124" s="771"/>
      <c r="C124" s="771"/>
    </row>
    <row r="125" spans="2:3" ht="15">
      <c r="B125" s="771"/>
      <c r="C125" s="771"/>
    </row>
  </sheetData>
  <sheetProtection/>
  <mergeCells count="37">
    <mergeCell ref="B49:C49"/>
    <mergeCell ref="B44:C44"/>
    <mergeCell ref="B43:C43"/>
    <mergeCell ref="B57:C57"/>
    <mergeCell ref="B75:C75"/>
    <mergeCell ref="B86:C86"/>
    <mergeCell ref="B47:C47"/>
    <mergeCell ref="B51:C51"/>
    <mergeCell ref="B53:C53"/>
    <mergeCell ref="B72:C72"/>
    <mergeCell ref="A1:D1"/>
    <mergeCell ref="B2:C2"/>
    <mergeCell ref="B3:C3"/>
    <mergeCell ref="B42:C42"/>
    <mergeCell ref="B41:C41"/>
    <mergeCell ref="B58:C58"/>
    <mergeCell ref="B50:C50"/>
    <mergeCell ref="B46:C46"/>
    <mergeCell ref="B45:C45"/>
    <mergeCell ref="B48:C48"/>
    <mergeCell ref="B123:C125"/>
    <mergeCell ref="B117:C117"/>
    <mergeCell ref="B114:C114"/>
    <mergeCell ref="B110:C110"/>
    <mergeCell ref="B120:C122"/>
    <mergeCell ref="B115:C115"/>
    <mergeCell ref="B112:C112"/>
    <mergeCell ref="B116:C116"/>
    <mergeCell ref="B106:C106"/>
    <mergeCell ref="B113:C113"/>
    <mergeCell ref="B59:C59"/>
    <mergeCell ref="B102:C102"/>
    <mergeCell ref="B87:C87"/>
    <mergeCell ref="B96:C96"/>
    <mergeCell ref="B66:C66"/>
    <mergeCell ref="B60:C60"/>
    <mergeCell ref="B111:C11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0" r:id="rId3"/>
  <headerFooter alignWithMargins="0">
    <oddHeader>&amp;LMAGYARPOLÁNY KÖZSÉG
ÖNKORMÁNYZATA&amp;C2021. ÉVI KÖLTSÉGVETÉS
BEVÉTELEK&amp;R2. melléklet a
2/2021. (II. 20.) önkormányzati rendelethez</oddHeader>
  </headerFooter>
  <rowBreaks count="1" manualBreakCount="1">
    <brk id="4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Layout" zoomScaleSheetLayoutView="100" workbookViewId="0" topLeftCell="A1">
      <selection activeCell="J3" sqref="J3"/>
    </sheetView>
  </sheetViews>
  <sheetFormatPr defaultColWidth="9.00390625" defaultRowHeight="16.5" customHeight="1"/>
  <cols>
    <col min="1" max="1" width="5.625" style="157" customWidth="1"/>
    <col min="2" max="2" width="13.75390625" style="162" bestFit="1" customWidth="1"/>
    <col min="3" max="3" width="56.25390625" style="157" bestFit="1" customWidth="1"/>
    <col min="4" max="4" width="15.00390625" style="157" customWidth="1"/>
    <col min="5" max="12" width="16.00390625" style="157" customWidth="1"/>
    <col min="13" max="16384" width="9.125" style="157" customWidth="1"/>
  </cols>
  <sheetData>
    <row r="1" spans="11:12" ht="16.5" customHeight="1">
      <c r="K1" s="163"/>
      <c r="L1" s="163"/>
    </row>
    <row r="2" spans="1:12" s="165" customFormat="1" ht="12.75">
      <c r="A2" s="164"/>
      <c r="B2" s="158" t="s">
        <v>2</v>
      </c>
      <c r="C2" s="158" t="s">
        <v>100</v>
      </c>
      <c r="D2" s="158" t="s">
        <v>4</v>
      </c>
      <c r="E2" s="158" t="s">
        <v>5</v>
      </c>
      <c r="F2" s="158" t="s">
        <v>6</v>
      </c>
      <c r="G2" s="158" t="s">
        <v>261</v>
      </c>
      <c r="H2" s="158" t="s">
        <v>601</v>
      </c>
      <c r="I2" s="158" t="s">
        <v>602</v>
      </c>
      <c r="J2" s="158" t="s">
        <v>603</v>
      </c>
      <c r="K2" s="158" t="s">
        <v>604</v>
      </c>
      <c r="L2" s="158" t="s">
        <v>691</v>
      </c>
    </row>
    <row r="3" spans="1:12" ht="63.75">
      <c r="A3" s="159"/>
      <c r="B3" s="160" t="s">
        <v>645</v>
      </c>
      <c r="C3" s="160" t="s">
        <v>646</v>
      </c>
      <c r="D3" s="160" t="s">
        <v>647</v>
      </c>
      <c r="E3" s="160" t="s">
        <v>648</v>
      </c>
      <c r="F3" s="160" t="s">
        <v>649</v>
      </c>
      <c r="G3" s="160" t="s">
        <v>650</v>
      </c>
      <c r="H3" s="160" t="s">
        <v>651</v>
      </c>
      <c r="I3" s="160" t="s">
        <v>652</v>
      </c>
      <c r="J3" s="160" t="s">
        <v>653</v>
      </c>
      <c r="K3" s="160" t="s">
        <v>654</v>
      </c>
      <c r="L3" s="160" t="s">
        <v>655</v>
      </c>
    </row>
    <row r="4" spans="1:12" s="167" customFormat="1" ht="12.75">
      <c r="A4" s="159">
        <v>1</v>
      </c>
      <c r="B4" s="166" t="s">
        <v>656</v>
      </c>
      <c r="C4" s="52" t="s">
        <v>657</v>
      </c>
      <c r="D4" s="14">
        <f aca="true" t="shared" si="0" ref="D4:D34">SUM(E4:L4)</f>
        <v>14244080</v>
      </c>
      <c r="E4" s="14">
        <f>'4.a.m'!D28</f>
        <v>8254790</v>
      </c>
      <c r="F4" s="14">
        <f>'4.a.m'!D29</f>
        <v>39130</v>
      </c>
      <c r="G4" s="14">
        <f>'4.a.m'!D58</f>
        <v>5350160</v>
      </c>
      <c r="H4" s="14"/>
      <c r="I4" s="14">
        <f>'4.a.m'!D83</f>
        <v>600000</v>
      </c>
      <c r="J4" s="14"/>
      <c r="K4" s="14"/>
      <c r="L4" s="14"/>
    </row>
    <row r="5" spans="1:12" s="167" customFormat="1" ht="12.75">
      <c r="A5" s="159">
        <v>2</v>
      </c>
      <c r="B5" s="166" t="s">
        <v>658</v>
      </c>
      <c r="C5" s="52" t="s">
        <v>659</v>
      </c>
      <c r="D5" s="14">
        <f t="shared" si="0"/>
        <v>1193800</v>
      </c>
      <c r="E5" s="14">
        <f>'4.a.m'!E28</f>
        <v>0</v>
      </c>
      <c r="F5" s="14">
        <f>'4.a.m'!D30</f>
        <v>0</v>
      </c>
      <c r="G5" s="14">
        <f>'4.a.m'!E58</f>
        <v>1193800</v>
      </c>
      <c r="H5" s="14"/>
      <c r="I5" s="14">
        <f>'4.a.m'!D84</f>
        <v>0</v>
      </c>
      <c r="J5" s="14"/>
      <c r="K5" s="14"/>
      <c r="L5" s="14"/>
    </row>
    <row r="6" spans="1:12" s="167" customFormat="1" ht="12.75">
      <c r="A6" s="159">
        <v>3</v>
      </c>
      <c r="B6" s="166" t="s">
        <v>760</v>
      </c>
      <c r="C6" s="52" t="s">
        <v>761</v>
      </c>
      <c r="D6" s="14">
        <f t="shared" si="0"/>
        <v>0</v>
      </c>
      <c r="E6" s="14">
        <f>'4.a.m'!D30</f>
        <v>0</v>
      </c>
      <c r="F6" s="14"/>
      <c r="G6" s="14">
        <f>'4.a.m'!D60</f>
        <v>0</v>
      </c>
      <c r="H6" s="14"/>
      <c r="I6" s="14">
        <f>'4.a.m'!D85</f>
        <v>0</v>
      </c>
      <c r="J6" s="14"/>
      <c r="K6" s="14"/>
      <c r="L6" s="14"/>
    </row>
    <row r="7" spans="1:12" s="167" customFormat="1" ht="12.75">
      <c r="A7" s="159">
        <v>4</v>
      </c>
      <c r="B7" s="166" t="s">
        <v>1141</v>
      </c>
      <c r="C7" s="52" t="s">
        <v>1142</v>
      </c>
      <c r="D7" s="14">
        <f t="shared" si="0"/>
        <v>484000</v>
      </c>
      <c r="E7" s="14"/>
      <c r="F7" s="14"/>
      <c r="G7" s="14"/>
      <c r="H7" s="14"/>
      <c r="I7" s="14">
        <f>'4.a.m'!G83</f>
        <v>484000</v>
      </c>
      <c r="J7" s="14"/>
      <c r="K7" s="14"/>
      <c r="L7" s="14"/>
    </row>
    <row r="8" spans="1:12" s="167" customFormat="1" ht="12.75">
      <c r="A8" s="159">
        <v>5</v>
      </c>
      <c r="B8" s="166" t="s">
        <v>932</v>
      </c>
      <c r="C8" s="52" t="s">
        <v>933</v>
      </c>
      <c r="D8" s="14">
        <f>SUM(E8:L8)</f>
        <v>4646988</v>
      </c>
      <c r="E8" s="14">
        <f>'4.a.m'!E30</f>
        <v>0</v>
      </c>
      <c r="F8" s="14">
        <f>'4.a.m'!D32</f>
        <v>0</v>
      </c>
      <c r="G8" s="14">
        <f>'4.a.m'!E60</f>
        <v>0</v>
      </c>
      <c r="H8" s="14"/>
      <c r="I8" s="14">
        <f>'4.a.m'!D86</f>
        <v>0</v>
      </c>
      <c r="J8" s="14"/>
      <c r="K8" s="14"/>
      <c r="L8" s="14">
        <v>4646988</v>
      </c>
    </row>
    <row r="9" spans="1:12" s="167" customFormat="1" ht="12.75">
      <c r="A9" s="159">
        <v>6</v>
      </c>
      <c r="B9" s="166" t="s">
        <v>660</v>
      </c>
      <c r="C9" s="52" t="s">
        <v>661</v>
      </c>
      <c r="D9" s="14">
        <f t="shared" si="0"/>
        <v>71297717</v>
      </c>
      <c r="E9" s="14">
        <f>'4.a.m'!D32</f>
        <v>0</v>
      </c>
      <c r="F9" s="14"/>
      <c r="G9" s="14">
        <f>'4.a.m'!D62</f>
        <v>0</v>
      </c>
      <c r="H9" s="14"/>
      <c r="I9" s="14">
        <f>'4.a.m'!I83</f>
        <v>861472</v>
      </c>
      <c r="J9" s="14"/>
      <c r="K9" s="14"/>
      <c r="L9" s="14">
        <f>'4.a.m'!I108</f>
        <v>70436245</v>
      </c>
    </row>
    <row r="10" spans="1:12" s="167" customFormat="1" ht="12.75">
      <c r="A10" s="159">
        <v>7</v>
      </c>
      <c r="B10" s="166" t="s">
        <v>662</v>
      </c>
      <c r="C10" s="52" t="s">
        <v>663</v>
      </c>
      <c r="D10" s="14">
        <f t="shared" si="0"/>
        <v>0</v>
      </c>
      <c r="E10" s="14">
        <f>'4.a.m'!E32</f>
        <v>0</v>
      </c>
      <c r="F10" s="14"/>
      <c r="G10" s="14">
        <f>'4.a.m'!E62</f>
        <v>0</v>
      </c>
      <c r="H10" s="14"/>
      <c r="I10" s="14">
        <f>'4.a.m'!D88</f>
        <v>0</v>
      </c>
      <c r="J10" s="14"/>
      <c r="K10" s="14"/>
      <c r="L10" s="14"/>
    </row>
    <row r="11" spans="1:12" ht="12.75">
      <c r="A11" s="159">
        <v>8</v>
      </c>
      <c r="B11" s="166" t="s">
        <v>664</v>
      </c>
      <c r="C11" s="52" t="s">
        <v>665</v>
      </c>
      <c r="D11" s="14">
        <f t="shared" si="0"/>
        <v>1473345</v>
      </c>
      <c r="E11" s="14">
        <v>1170538</v>
      </c>
      <c r="F11" s="14">
        <v>90717</v>
      </c>
      <c r="G11" s="14">
        <v>212090</v>
      </c>
      <c r="H11" s="14"/>
      <c r="I11" s="14">
        <f>'4.a.m'!D89</f>
        <v>0</v>
      </c>
      <c r="J11" s="14"/>
      <c r="K11" s="14"/>
      <c r="L11" s="14"/>
    </row>
    <row r="12" spans="1:12" ht="12.75">
      <c r="A12" s="159">
        <v>9</v>
      </c>
      <c r="B12" s="166" t="s">
        <v>666</v>
      </c>
      <c r="C12" s="168" t="s">
        <v>667</v>
      </c>
      <c r="D12" s="14">
        <f t="shared" si="0"/>
        <v>2734310</v>
      </c>
      <c r="E12" s="14">
        <f>'4.a.m'!E34</f>
        <v>0</v>
      </c>
      <c r="F12" s="14"/>
      <c r="G12" s="14">
        <v>2734310</v>
      </c>
      <c r="H12" s="14"/>
      <c r="I12" s="14">
        <f>'4.a.m'!D90</f>
        <v>0</v>
      </c>
      <c r="J12" s="14"/>
      <c r="K12" s="14"/>
      <c r="L12" s="14"/>
    </row>
    <row r="13" spans="1:12" ht="12.75">
      <c r="A13" s="159">
        <v>10</v>
      </c>
      <c r="B13" s="166" t="s">
        <v>668</v>
      </c>
      <c r="C13" s="52" t="s">
        <v>669</v>
      </c>
      <c r="D13" s="14">
        <f t="shared" si="0"/>
        <v>28259170</v>
      </c>
      <c r="E13" s="14"/>
      <c r="F13" s="14">
        <f>'4.a.m'!D37</f>
        <v>0</v>
      </c>
      <c r="G13" s="14">
        <v>6334760</v>
      </c>
      <c r="H13" s="14"/>
      <c r="I13" s="14">
        <f>'4.a.m'!D91</f>
        <v>0</v>
      </c>
      <c r="J13" s="14"/>
      <c r="K13" s="14">
        <v>21924410</v>
      </c>
      <c r="L13" s="14"/>
    </row>
    <row r="14" spans="1:12" ht="12.75">
      <c r="A14" s="159">
        <v>11</v>
      </c>
      <c r="B14" s="166" t="s">
        <v>1026</v>
      </c>
      <c r="C14" s="52" t="s">
        <v>1143</v>
      </c>
      <c r="D14" s="14">
        <f t="shared" si="0"/>
        <v>122500390</v>
      </c>
      <c r="E14" s="14"/>
      <c r="F14" s="14"/>
      <c r="G14" s="14">
        <v>14554200</v>
      </c>
      <c r="H14" s="14"/>
      <c r="I14" s="14"/>
      <c r="J14" s="14">
        <v>107946190</v>
      </c>
      <c r="K14" s="14"/>
      <c r="L14" s="14"/>
    </row>
    <row r="15" spans="1:12" ht="12.75">
      <c r="A15" s="159">
        <v>12</v>
      </c>
      <c r="B15" s="166" t="s">
        <v>1117</v>
      </c>
      <c r="C15" s="52" t="s">
        <v>1144</v>
      </c>
      <c r="D15" s="14">
        <f t="shared" si="0"/>
        <v>130821281</v>
      </c>
      <c r="E15" s="14"/>
      <c r="F15" s="14"/>
      <c r="G15" s="14">
        <v>9793108</v>
      </c>
      <c r="H15" s="14"/>
      <c r="I15" s="14"/>
      <c r="J15" s="14">
        <v>121028173</v>
      </c>
      <c r="K15" s="14"/>
      <c r="L15" s="14"/>
    </row>
    <row r="16" spans="1:12" ht="12.75">
      <c r="A16" s="159">
        <v>13</v>
      </c>
      <c r="B16" s="166" t="s">
        <v>670</v>
      </c>
      <c r="C16" s="52" t="s">
        <v>306</v>
      </c>
      <c r="D16" s="14">
        <f t="shared" si="0"/>
        <v>2540000</v>
      </c>
      <c r="E16" s="14">
        <f>'4.a.m'!E36</f>
        <v>0</v>
      </c>
      <c r="F16" s="14">
        <f>'4.a.m'!D38</f>
        <v>0</v>
      </c>
      <c r="G16" s="14">
        <v>2540000</v>
      </c>
      <c r="H16" s="14"/>
      <c r="I16" s="14">
        <f>'4.a.m'!D92</f>
        <v>0</v>
      </c>
      <c r="J16" s="14"/>
      <c r="K16" s="14"/>
      <c r="L16" s="14"/>
    </row>
    <row r="17" spans="1:12" ht="12.75">
      <c r="A17" s="159">
        <v>14</v>
      </c>
      <c r="B17" s="166" t="s">
        <v>832</v>
      </c>
      <c r="C17" s="52" t="s">
        <v>787</v>
      </c>
      <c r="D17" s="14">
        <f>SUM(E17:L17)</f>
        <v>5641256</v>
      </c>
      <c r="E17" s="14">
        <v>3273600</v>
      </c>
      <c r="F17" s="14">
        <v>502506</v>
      </c>
      <c r="G17" s="14">
        <v>1865150</v>
      </c>
      <c r="H17" s="14"/>
      <c r="I17" s="14">
        <f>'4.a.m'!D93</f>
        <v>0</v>
      </c>
      <c r="J17" s="14"/>
      <c r="K17" s="14"/>
      <c r="L17" s="14"/>
    </row>
    <row r="18" spans="1:12" ht="12.75">
      <c r="A18" s="159">
        <v>15</v>
      </c>
      <c r="B18" s="166" t="s">
        <v>671</v>
      </c>
      <c r="C18" s="52" t="s">
        <v>672</v>
      </c>
      <c r="D18" s="14">
        <f t="shared" si="0"/>
        <v>3628360</v>
      </c>
      <c r="E18" s="14">
        <f>'4.a.m'!E38</f>
        <v>0</v>
      </c>
      <c r="F18" s="14">
        <f>'4.a.m'!D40</f>
        <v>0</v>
      </c>
      <c r="G18" s="14">
        <v>3628360</v>
      </c>
      <c r="H18" s="14"/>
      <c r="I18" s="14">
        <f>'4.a.m'!D94</f>
        <v>0</v>
      </c>
      <c r="J18" s="14"/>
      <c r="K18" s="14"/>
      <c r="L18" s="14"/>
    </row>
    <row r="19" spans="1:12" ht="12.75">
      <c r="A19" s="159">
        <v>16</v>
      </c>
      <c r="B19" s="166" t="s">
        <v>673</v>
      </c>
      <c r="C19" s="52" t="s">
        <v>54</v>
      </c>
      <c r="D19" s="14">
        <f t="shared" si="0"/>
        <v>556800</v>
      </c>
      <c r="E19" s="14">
        <f>'4.a.m'!D40</f>
        <v>0</v>
      </c>
      <c r="F19" s="14"/>
      <c r="G19" s="14">
        <v>556800</v>
      </c>
      <c r="H19" s="14"/>
      <c r="I19" s="14"/>
      <c r="J19" s="14"/>
      <c r="K19" s="14"/>
      <c r="L19" s="14"/>
    </row>
    <row r="20" spans="1:12" ht="12.75">
      <c r="A20" s="159">
        <v>17</v>
      </c>
      <c r="B20" s="166" t="s">
        <v>674</v>
      </c>
      <c r="C20" s="52" t="s">
        <v>57</v>
      </c>
      <c r="D20" s="14">
        <f t="shared" si="0"/>
        <v>0</v>
      </c>
      <c r="E20" s="14">
        <f>'4.a.m'!E40</f>
        <v>0</v>
      </c>
      <c r="F20" s="14">
        <f>'4.a.m'!D42</f>
        <v>0</v>
      </c>
      <c r="G20" s="14">
        <f>'4.a.m'!E70</f>
        <v>0</v>
      </c>
      <c r="H20" s="14"/>
      <c r="I20" s="14">
        <f>'4.a.m'!D96</f>
        <v>0</v>
      </c>
      <c r="J20" s="14"/>
      <c r="K20" s="14"/>
      <c r="L20" s="14"/>
    </row>
    <row r="21" spans="1:12" s="169" customFormat="1" ht="12.75">
      <c r="A21" s="159">
        <v>18</v>
      </c>
      <c r="B21" s="166" t="s">
        <v>675</v>
      </c>
      <c r="C21" s="52" t="s">
        <v>676</v>
      </c>
      <c r="D21" s="14">
        <f t="shared" si="0"/>
        <v>8435349</v>
      </c>
      <c r="E21" s="14">
        <v>6217472</v>
      </c>
      <c r="F21" s="14">
        <v>959333</v>
      </c>
      <c r="G21" s="14">
        <v>366152</v>
      </c>
      <c r="H21" s="14"/>
      <c r="I21" s="14">
        <v>892392</v>
      </c>
      <c r="J21" s="14"/>
      <c r="K21" s="14"/>
      <c r="L21" s="14"/>
    </row>
    <row r="22" spans="1:12" s="169" customFormat="1" ht="12.75">
      <c r="A22" s="159">
        <v>19</v>
      </c>
      <c r="B22" s="166" t="s">
        <v>1243</v>
      </c>
      <c r="C22" s="52" t="s">
        <v>1244</v>
      </c>
      <c r="D22" s="14">
        <f t="shared" si="0"/>
        <v>952500</v>
      </c>
      <c r="E22" s="14"/>
      <c r="F22" s="14"/>
      <c r="G22" s="14">
        <v>952500</v>
      </c>
      <c r="H22" s="14"/>
      <c r="I22" s="14"/>
      <c r="J22" s="14"/>
      <c r="K22" s="14"/>
      <c r="L22" s="14"/>
    </row>
    <row r="23" spans="1:12" ht="12.75">
      <c r="A23" s="159">
        <v>20</v>
      </c>
      <c r="B23" s="166" t="s">
        <v>677</v>
      </c>
      <c r="C23" s="52" t="s">
        <v>678</v>
      </c>
      <c r="D23" s="14">
        <f t="shared" si="0"/>
        <v>110250</v>
      </c>
      <c r="E23" s="14">
        <f>'4.a.m'!E42</f>
        <v>0</v>
      </c>
      <c r="F23" s="14"/>
      <c r="G23" s="14">
        <v>110250</v>
      </c>
      <c r="H23" s="14"/>
      <c r="I23" s="14">
        <f>'4.a.m'!D98</f>
        <v>0</v>
      </c>
      <c r="J23" s="14"/>
      <c r="K23" s="14"/>
      <c r="L23" s="14"/>
    </row>
    <row r="24" spans="1:12" ht="12.75">
      <c r="A24" s="159">
        <v>21</v>
      </c>
      <c r="B24" s="166" t="s">
        <v>679</v>
      </c>
      <c r="C24" s="52" t="s">
        <v>680</v>
      </c>
      <c r="D24" s="14">
        <f t="shared" si="0"/>
        <v>15422026</v>
      </c>
      <c r="E24" s="14">
        <v>2933200</v>
      </c>
      <c r="F24" s="14">
        <v>452286</v>
      </c>
      <c r="G24" s="14">
        <v>12036540</v>
      </c>
      <c r="H24" s="14"/>
      <c r="I24" s="14"/>
      <c r="J24" s="14"/>
      <c r="K24" s="14"/>
      <c r="L24" s="14"/>
    </row>
    <row r="25" spans="1:12" ht="12.75">
      <c r="A25" s="159">
        <v>22</v>
      </c>
      <c r="B25" s="166" t="s">
        <v>681</v>
      </c>
      <c r="C25" s="52" t="s">
        <v>682</v>
      </c>
      <c r="D25" s="14">
        <v>1800000</v>
      </c>
      <c r="E25" s="14">
        <f>'4.a.m'!E44</f>
        <v>0</v>
      </c>
      <c r="F25" s="14"/>
      <c r="G25" s="14">
        <f>'4.a.m'!E74</f>
        <v>0</v>
      </c>
      <c r="H25" s="14"/>
      <c r="I25" s="14">
        <v>1800000</v>
      </c>
      <c r="J25" s="14"/>
      <c r="K25" s="14"/>
      <c r="L25" s="14"/>
    </row>
    <row r="26" spans="1:12" ht="12.75">
      <c r="A26" s="159">
        <v>23</v>
      </c>
      <c r="B26" s="166" t="s">
        <v>1119</v>
      </c>
      <c r="C26" s="52" t="s">
        <v>1120</v>
      </c>
      <c r="D26" s="14">
        <f t="shared" si="0"/>
        <v>0</v>
      </c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59">
        <v>24</v>
      </c>
      <c r="B27" s="166" t="s">
        <v>683</v>
      </c>
      <c r="C27" s="52" t="s">
        <v>684</v>
      </c>
      <c r="D27" s="14">
        <f t="shared" si="0"/>
        <v>0</v>
      </c>
      <c r="E27" s="14"/>
      <c r="F27" s="14">
        <f>'4.a.m'!D47</f>
        <v>0</v>
      </c>
      <c r="G27" s="14"/>
      <c r="H27" s="14"/>
      <c r="I27" s="14">
        <f>'4.a.m'!D101</f>
        <v>0</v>
      </c>
      <c r="J27" s="14"/>
      <c r="K27" s="14"/>
      <c r="L27" s="14"/>
    </row>
    <row r="28" spans="1:12" ht="12.75">
      <c r="A28" s="159">
        <v>25</v>
      </c>
      <c r="B28" s="166" t="s">
        <v>752</v>
      </c>
      <c r="C28" s="52" t="s">
        <v>785</v>
      </c>
      <c r="D28" s="14">
        <f t="shared" si="0"/>
        <v>28789747</v>
      </c>
      <c r="E28" s="14">
        <v>6173200</v>
      </c>
      <c r="F28" s="14">
        <v>911020</v>
      </c>
      <c r="G28" s="14">
        <v>21705527</v>
      </c>
      <c r="H28" s="14"/>
      <c r="I28" s="14">
        <f>'4.a.m'!D102</f>
        <v>0</v>
      </c>
      <c r="J28" s="14"/>
      <c r="K28" s="14"/>
      <c r="L28" s="14"/>
    </row>
    <row r="29" spans="1:12" s="167" customFormat="1" ht="12.75">
      <c r="A29" s="159">
        <v>26</v>
      </c>
      <c r="B29" s="158">
        <v>107051</v>
      </c>
      <c r="C29" s="52" t="s">
        <v>685</v>
      </c>
      <c r="D29" s="14">
        <f t="shared" si="0"/>
        <v>7747000</v>
      </c>
      <c r="E29" s="14"/>
      <c r="F29" s="14">
        <f>'4.a.m'!D53</f>
        <v>0</v>
      </c>
      <c r="G29" s="14">
        <v>7747000</v>
      </c>
      <c r="H29" s="14"/>
      <c r="I29" s="14"/>
      <c r="J29" s="14"/>
      <c r="K29" s="14"/>
      <c r="L29" s="14"/>
    </row>
    <row r="30" spans="1:12" s="167" customFormat="1" ht="12.75">
      <c r="A30" s="159">
        <v>27</v>
      </c>
      <c r="B30" s="158">
        <v>107052</v>
      </c>
      <c r="C30" s="52" t="s">
        <v>686</v>
      </c>
      <c r="D30" s="14">
        <f t="shared" si="0"/>
        <v>2981263</v>
      </c>
      <c r="E30" s="14">
        <v>2930000</v>
      </c>
      <c r="F30" s="14"/>
      <c r="G30" s="14">
        <v>51263</v>
      </c>
      <c r="H30" s="14"/>
      <c r="I30" s="14"/>
      <c r="J30" s="14"/>
      <c r="K30" s="14"/>
      <c r="L30" s="14"/>
    </row>
    <row r="31" spans="1:12" s="167" customFormat="1" ht="12.75">
      <c r="A31" s="159">
        <v>28</v>
      </c>
      <c r="B31" s="158">
        <v>107054</v>
      </c>
      <c r="C31" s="52" t="s">
        <v>687</v>
      </c>
      <c r="D31" s="14">
        <f t="shared" si="0"/>
        <v>0</v>
      </c>
      <c r="E31" s="14">
        <f>'4.a.m'!D54</f>
        <v>0</v>
      </c>
      <c r="F31" s="14"/>
      <c r="G31" s="14"/>
      <c r="H31" s="14"/>
      <c r="I31" s="14"/>
      <c r="J31" s="14"/>
      <c r="K31" s="14"/>
      <c r="L31" s="14"/>
    </row>
    <row r="32" spans="1:12" s="167" customFormat="1" ht="12.75">
      <c r="A32" s="159">
        <v>29</v>
      </c>
      <c r="B32" s="158">
        <v>107060</v>
      </c>
      <c r="C32" s="52" t="s">
        <v>688</v>
      </c>
      <c r="D32" s="14">
        <f t="shared" si="0"/>
        <v>350000</v>
      </c>
      <c r="E32" s="14">
        <f>'4.a.m'!E54</f>
        <v>0</v>
      </c>
      <c r="F32" s="14"/>
      <c r="G32" s="14">
        <f>'4.a.m'!E84</f>
        <v>0</v>
      </c>
      <c r="H32" s="14">
        <v>350000</v>
      </c>
      <c r="I32" s="14"/>
      <c r="J32" s="14"/>
      <c r="K32" s="14"/>
      <c r="L32" s="14"/>
    </row>
    <row r="33" spans="1:12" s="167" customFormat="1" ht="12.75">
      <c r="A33" s="159">
        <v>30</v>
      </c>
      <c r="B33" s="158">
        <v>107080</v>
      </c>
      <c r="C33" s="52" t="s">
        <v>1145</v>
      </c>
      <c r="D33" s="14">
        <f t="shared" si="0"/>
        <v>2857524</v>
      </c>
      <c r="E33" s="14">
        <v>120000</v>
      </c>
      <c r="F33" s="14">
        <v>12000</v>
      </c>
      <c r="G33" s="14"/>
      <c r="H33" s="14">
        <v>1635000</v>
      </c>
      <c r="I33" s="14"/>
      <c r="J33" s="14">
        <v>1090524</v>
      </c>
      <c r="K33" s="14"/>
      <c r="L33" s="14"/>
    </row>
    <row r="34" spans="1:12" s="167" customFormat="1" ht="12.75">
      <c r="A34" s="159">
        <v>31</v>
      </c>
      <c r="B34" s="158">
        <v>900070</v>
      </c>
      <c r="C34" s="52" t="s">
        <v>689</v>
      </c>
      <c r="D34" s="14">
        <f t="shared" si="0"/>
        <v>36163045</v>
      </c>
      <c r="E34" s="14"/>
      <c r="F34" s="14"/>
      <c r="G34" s="14">
        <f>'4.a.m'!D86</f>
        <v>0</v>
      </c>
      <c r="H34" s="14"/>
      <c r="I34" s="14">
        <f>'4.b.m.'!H805</f>
        <v>36163045</v>
      </c>
      <c r="J34" s="14"/>
      <c r="K34" s="14"/>
      <c r="L34" s="14"/>
    </row>
    <row r="35" spans="1:12" s="167" customFormat="1" ht="16.5" customHeight="1">
      <c r="A35" s="159">
        <v>32</v>
      </c>
      <c r="B35" s="784" t="s">
        <v>690</v>
      </c>
      <c r="C35" s="784"/>
      <c r="D35" s="48">
        <f aca="true" t="shared" si="1" ref="D35:L35">SUM(D4:D34)</f>
        <v>495630201</v>
      </c>
      <c r="E35" s="14">
        <f t="shared" si="1"/>
        <v>31072800</v>
      </c>
      <c r="F35" s="14">
        <f t="shared" si="1"/>
        <v>2966992</v>
      </c>
      <c r="G35" s="14">
        <f t="shared" si="1"/>
        <v>91731970</v>
      </c>
      <c r="H35" s="14">
        <f t="shared" si="1"/>
        <v>1985000</v>
      </c>
      <c r="I35" s="14">
        <f>SUM(I4:I34)</f>
        <v>40800909</v>
      </c>
      <c r="J35" s="14">
        <f t="shared" si="1"/>
        <v>230064887</v>
      </c>
      <c r="K35" s="14">
        <f t="shared" si="1"/>
        <v>21924410</v>
      </c>
      <c r="L35" s="14">
        <f t="shared" si="1"/>
        <v>75083233</v>
      </c>
    </row>
    <row r="36" spans="2:12" ht="16.5" customHeight="1">
      <c r="B36" s="51"/>
      <c r="C36" s="50"/>
      <c r="D36" s="709"/>
      <c r="E36" s="170"/>
      <c r="F36" s="170"/>
      <c r="G36" s="170"/>
      <c r="H36" s="170"/>
      <c r="I36" s="170"/>
      <c r="J36" s="170"/>
      <c r="K36" s="170"/>
      <c r="L36" s="170"/>
    </row>
    <row r="37" spans="2:12" s="167" customFormat="1" ht="16.5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16.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6.5" customHeight="1">
      <c r="B39" s="171"/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</sheetData>
  <sheetProtection/>
  <mergeCells count="1">
    <mergeCell ref="B35:C35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ÖNKORMÁNYZATA&amp;C2021. ÉVI KÖLTSÉGVETÉS
KIADÁSOK 
&amp;R3. melléklet a
2/2021.(II. 20.) önkormányzati rendelethez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6"/>
  <sheetViews>
    <sheetView view="pageLayout" zoomScaleSheetLayoutView="100" workbookViewId="0" topLeftCell="A66">
      <selection activeCell="B55" sqref="B55"/>
    </sheetView>
  </sheetViews>
  <sheetFormatPr defaultColWidth="9.00390625" defaultRowHeight="12.75"/>
  <cols>
    <col min="1" max="1" width="4.75390625" style="90" customWidth="1"/>
    <col min="2" max="2" width="58.25390625" style="87" bestFit="1" customWidth="1"/>
    <col min="3" max="3" width="6.25390625" style="87" bestFit="1" customWidth="1"/>
    <col min="4" max="4" width="12.875" style="87" bestFit="1" customWidth="1"/>
    <col min="5" max="5" width="11.375" style="87" bestFit="1" customWidth="1"/>
    <col min="6" max="6" width="14.375" style="87" bestFit="1" customWidth="1"/>
    <col min="7" max="7" width="14.375" style="87" customWidth="1"/>
    <col min="8" max="8" width="13.00390625" style="87" customWidth="1"/>
    <col min="9" max="9" width="13.125" style="87" bestFit="1" customWidth="1"/>
    <col min="10" max="10" width="11.75390625" style="87" bestFit="1" customWidth="1"/>
    <col min="11" max="11" width="12.75390625" style="87" bestFit="1" customWidth="1"/>
    <col min="12" max="12" width="11.625" style="87" bestFit="1" customWidth="1"/>
    <col min="13" max="13" width="12.875" style="87" bestFit="1" customWidth="1"/>
    <col min="14" max="14" width="14.625" style="87" bestFit="1" customWidth="1"/>
    <col min="15" max="15" width="14.625" style="87" customWidth="1"/>
    <col min="16" max="16" width="11.625" style="87" bestFit="1" customWidth="1"/>
    <col min="17" max="18" width="11.375" style="87" customWidth="1"/>
    <col min="19" max="20" width="9.625" style="87" customWidth="1"/>
    <col min="21" max="21" width="12.75390625" style="88" bestFit="1" customWidth="1"/>
    <col min="22" max="22" width="12.75390625" style="88" customWidth="1"/>
    <col min="23" max="23" width="9.625" style="87" customWidth="1"/>
    <col min="24" max="24" width="12.75390625" style="87" bestFit="1" customWidth="1"/>
    <col min="25" max="25" width="13.125" style="87" customWidth="1"/>
    <col min="26" max="26" width="12.875" style="87" customWidth="1"/>
    <col min="27" max="27" width="9.75390625" style="87" customWidth="1"/>
    <col min="28" max="30" width="11.625" style="87" customWidth="1"/>
    <col min="31" max="31" width="13.25390625" style="87" customWidth="1"/>
    <col min="32" max="32" width="14.625" style="87" customWidth="1"/>
    <col min="33" max="33" width="14.875" style="87" bestFit="1" customWidth="1"/>
    <col min="34" max="35" width="15.875" style="88" customWidth="1"/>
    <col min="36" max="36" width="15.875" style="87" customWidth="1"/>
    <col min="37" max="16384" width="9.125" style="87" customWidth="1"/>
  </cols>
  <sheetData>
    <row r="1" spans="1:35" ht="25.5" customHeight="1">
      <c r="A1" s="790" t="s">
        <v>578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</row>
    <row r="2" spans="1:35" ht="15.75" customHeight="1">
      <c r="A2" s="789"/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</row>
    <row r="3" spans="1:35" ht="15.75" customHeight="1">
      <c r="A3" s="264"/>
      <c r="B3" s="238" t="s">
        <v>2</v>
      </c>
      <c r="C3" s="238" t="s">
        <v>100</v>
      </c>
      <c r="D3" s="239" t="s">
        <v>4</v>
      </c>
      <c r="E3" s="239" t="s">
        <v>5</v>
      </c>
      <c r="F3" s="232" t="s">
        <v>600</v>
      </c>
      <c r="G3" s="232"/>
      <c r="H3" s="232" t="s">
        <v>261</v>
      </c>
      <c r="I3" s="232" t="s">
        <v>600</v>
      </c>
      <c r="J3" s="239" t="s">
        <v>261</v>
      </c>
      <c r="K3" s="239" t="s">
        <v>601</v>
      </c>
      <c r="L3" s="239" t="s">
        <v>602</v>
      </c>
      <c r="M3" s="239" t="s">
        <v>603</v>
      </c>
      <c r="N3" s="239"/>
      <c r="O3" s="239"/>
      <c r="P3" s="239" t="s">
        <v>604</v>
      </c>
      <c r="Q3" s="239" t="s">
        <v>10</v>
      </c>
      <c r="R3" s="239" t="s">
        <v>605</v>
      </c>
      <c r="S3" s="239" t="s">
        <v>606</v>
      </c>
      <c r="T3" s="276" t="s">
        <v>607</v>
      </c>
      <c r="U3" s="239" t="s">
        <v>608</v>
      </c>
      <c r="V3" s="239"/>
      <c r="W3" s="239" t="s">
        <v>609</v>
      </c>
      <c r="X3" s="239" t="s">
        <v>610</v>
      </c>
      <c r="Y3" s="239" t="s">
        <v>611</v>
      </c>
      <c r="Z3" s="239" t="s">
        <v>612</v>
      </c>
      <c r="AA3" s="239" t="s">
        <v>613</v>
      </c>
      <c r="AB3" s="239" t="s">
        <v>614</v>
      </c>
      <c r="AC3" s="239" t="s">
        <v>615</v>
      </c>
      <c r="AD3" s="239" t="s">
        <v>616</v>
      </c>
      <c r="AE3" s="239"/>
      <c r="AF3" s="239" t="s">
        <v>617</v>
      </c>
      <c r="AG3" s="264" t="s">
        <v>618</v>
      </c>
      <c r="AH3" s="87"/>
      <c r="AI3" s="87"/>
    </row>
    <row r="4" spans="1:35" ht="12.75" customHeight="1">
      <c r="A4" s="785" t="s">
        <v>281</v>
      </c>
      <c r="B4" s="234" t="s">
        <v>8</v>
      </c>
      <c r="C4" s="233" t="s">
        <v>101</v>
      </c>
      <c r="D4" s="233" t="s">
        <v>282</v>
      </c>
      <c r="E4" s="237" t="s">
        <v>282</v>
      </c>
      <c r="F4" s="233" t="s">
        <v>282</v>
      </c>
      <c r="G4" s="233" t="s">
        <v>282</v>
      </c>
      <c r="H4" s="233" t="s">
        <v>282</v>
      </c>
      <c r="I4" s="233" t="s">
        <v>282</v>
      </c>
      <c r="J4" s="233" t="s">
        <v>282</v>
      </c>
      <c r="K4" s="233" t="s">
        <v>282</v>
      </c>
      <c r="L4" s="233" t="s">
        <v>282</v>
      </c>
      <c r="M4" s="233" t="s">
        <v>282</v>
      </c>
      <c r="N4" s="233" t="s">
        <v>282</v>
      </c>
      <c r="O4" s="233" t="s">
        <v>282</v>
      </c>
      <c r="P4" s="233" t="s">
        <v>282</v>
      </c>
      <c r="Q4" s="233" t="s">
        <v>282</v>
      </c>
      <c r="R4" s="233" t="s">
        <v>282</v>
      </c>
      <c r="S4" s="233" t="s">
        <v>282</v>
      </c>
      <c r="T4" s="233" t="s">
        <v>282</v>
      </c>
      <c r="U4" s="233" t="s">
        <v>282</v>
      </c>
      <c r="V4" s="233" t="s">
        <v>1241</v>
      </c>
      <c r="W4" s="233" t="s">
        <v>282</v>
      </c>
      <c r="X4" s="233" t="s">
        <v>282</v>
      </c>
      <c r="Y4" s="233" t="s">
        <v>282</v>
      </c>
      <c r="Z4" s="233" t="s">
        <v>282</v>
      </c>
      <c r="AA4" s="233" t="s">
        <v>282</v>
      </c>
      <c r="AB4" s="233" t="s">
        <v>282</v>
      </c>
      <c r="AC4" s="233" t="s">
        <v>282</v>
      </c>
      <c r="AD4" s="233" t="s">
        <v>282</v>
      </c>
      <c r="AE4" s="233" t="s">
        <v>282</v>
      </c>
      <c r="AF4" s="237" t="s">
        <v>282</v>
      </c>
      <c r="AG4" s="233" t="s">
        <v>282</v>
      </c>
      <c r="AH4" s="87"/>
      <c r="AI4" s="87"/>
    </row>
    <row r="5" spans="1:35" ht="15" customHeight="1">
      <c r="A5" s="786"/>
      <c r="B5" s="235" t="s">
        <v>283</v>
      </c>
      <c r="C5" s="235"/>
      <c r="D5" s="235" t="s">
        <v>284</v>
      </c>
      <c r="E5" s="235" t="s">
        <v>285</v>
      </c>
      <c r="F5" s="235" t="s">
        <v>758</v>
      </c>
      <c r="G5" s="275" t="s">
        <v>1114</v>
      </c>
      <c r="H5" s="275" t="s">
        <v>932</v>
      </c>
      <c r="I5" s="235" t="s">
        <v>286</v>
      </c>
      <c r="J5" s="235" t="s">
        <v>287</v>
      </c>
      <c r="K5" s="235" t="s">
        <v>288</v>
      </c>
      <c r="L5" s="235" t="s">
        <v>289</v>
      </c>
      <c r="M5" s="235" t="s">
        <v>290</v>
      </c>
      <c r="N5" s="275" t="s">
        <v>1026</v>
      </c>
      <c r="O5" s="275" t="s">
        <v>1117</v>
      </c>
      <c r="P5" s="235" t="s">
        <v>291</v>
      </c>
      <c r="Q5" s="235" t="s">
        <v>296</v>
      </c>
      <c r="R5" s="235" t="s">
        <v>292</v>
      </c>
      <c r="S5" s="235">
        <v>72112</v>
      </c>
      <c r="T5" s="277">
        <v>72312</v>
      </c>
      <c r="U5" s="235" t="s">
        <v>293</v>
      </c>
      <c r="V5" s="235">
        <v>74040</v>
      </c>
      <c r="W5" s="235" t="s">
        <v>294</v>
      </c>
      <c r="X5" s="235" t="s">
        <v>571</v>
      </c>
      <c r="Y5" s="235" t="s">
        <v>295</v>
      </c>
      <c r="Z5" s="275" t="s">
        <v>752</v>
      </c>
      <c r="AA5" s="235">
        <v>104042</v>
      </c>
      <c r="AB5" s="235">
        <v>107051</v>
      </c>
      <c r="AC5" s="235">
        <v>107052</v>
      </c>
      <c r="AD5" s="235">
        <v>107060</v>
      </c>
      <c r="AE5" s="235">
        <v>107080</v>
      </c>
      <c r="AF5" s="235">
        <v>900070</v>
      </c>
      <c r="AG5" s="788" t="s">
        <v>297</v>
      </c>
      <c r="AH5" s="87"/>
      <c r="AI5" s="87"/>
    </row>
    <row r="6" spans="1:35" ht="15" customHeight="1">
      <c r="A6" s="786"/>
      <c r="B6" s="235" t="s">
        <v>298</v>
      </c>
      <c r="C6" s="235"/>
      <c r="D6" s="235">
        <v>841112</v>
      </c>
      <c r="E6" s="235">
        <v>960302</v>
      </c>
      <c r="F6" s="235">
        <v>841913</v>
      </c>
      <c r="G6" s="235"/>
      <c r="H6" s="235"/>
      <c r="I6" s="235">
        <v>841913</v>
      </c>
      <c r="J6" s="235">
        <v>890444</v>
      </c>
      <c r="K6" s="235">
        <v>890442</v>
      </c>
      <c r="L6" s="235">
        <v>493909</v>
      </c>
      <c r="M6" s="235">
        <v>522001</v>
      </c>
      <c r="N6" s="235"/>
      <c r="O6" s="235"/>
      <c r="P6" s="235">
        <v>841402</v>
      </c>
      <c r="Q6" s="235"/>
      <c r="R6" s="235">
        <v>841403</v>
      </c>
      <c r="S6" s="235"/>
      <c r="T6" s="277"/>
      <c r="U6" s="235"/>
      <c r="V6" s="235"/>
      <c r="W6" s="235">
        <v>910123</v>
      </c>
      <c r="X6" s="235">
        <v>910502</v>
      </c>
      <c r="Y6" s="235">
        <v>890301</v>
      </c>
      <c r="Z6" s="235">
        <v>562913</v>
      </c>
      <c r="AA6" s="235"/>
      <c r="AB6" s="235"/>
      <c r="AC6" s="235"/>
      <c r="AD6" s="235">
        <v>882122</v>
      </c>
      <c r="AE6" s="791" t="s">
        <v>1028</v>
      </c>
      <c r="AF6" s="235">
        <v>841908</v>
      </c>
      <c r="AG6" s="788"/>
      <c r="AH6" s="87"/>
      <c r="AI6" s="87"/>
    </row>
    <row r="7" spans="1:35" ht="59.25" customHeight="1">
      <c r="A7" s="787"/>
      <c r="B7" s="235" t="s">
        <v>599</v>
      </c>
      <c r="C7" s="235"/>
      <c r="D7" s="236" t="s">
        <v>299</v>
      </c>
      <c r="E7" s="236" t="s">
        <v>300</v>
      </c>
      <c r="F7" s="236" t="s">
        <v>759</v>
      </c>
      <c r="G7" s="236" t="s">
        <v>1113</v>
      </c>
      <c r="H7" s="236" t="s">
        <v>929</v>
      </c>
      <c r="I7" s="236" t="s">
        <v>301</v>
      </c>
      <c r="J7" s="235" t="s">
        <v>302</v>
      </c>
      <c r="K7" s="236" t="s">
        <v>303</v>
      </c>
      <c r="L7" s="236" t="s">
        <v>304</v>
      </c>
      <c r="M7" s="236" t="s">
        <v>305</v>
      </c>
      <c r="N7" s="236" t="s">
        <v>1027</v>
      </c>
      <c r="O7" s="236" t="s">
        <v>1118</v>
      </c>
      <c r="P7" s="235" t="s">
        <v>306</v>
      </c>
      <c r="Q7" s="236" t="s">
        <v>311</v>
      </c>
      <c r="R7" s="236" t="s">
        <v>307</v>
      </c>
      <c r="S7" s="236" t="s">
        <v>54</v>
      </c>
      <c r="T7" s="236" t="s">
        <v>57</v>
      </c>
      <c r="U7" s="236" t="s">
        <v>308</v>
      </c>
      <c r="V7" s="236" t="s">
        <v>1242</v>
      </c>
      <c r="W7" s="236" t="s">
        <v>309</v>
      </c>
      <c r="X7" s="236" t="s">
        <v>572</v>
      </c>
      <c r="Y7" s="236" t="s">
        <v>310</v>
      </c>
      <c r="Z7" s="236" t="s">
        <v>786</v>
      </c>
      <c r="AA7" s="236" t="s">
        <v>312</v>
      </c>
      <c r="AB7" s="236" t="s">
        <v>313</v>
      </c>
      <c r="AC7" s="236" t="s">
        <v>776</v>
      </c>
      <c r="AD7" s="236" t="s">
        <v>314</v>
      </c>
      <c r="AE7" s="792"/>
      <c r="AF7" s="236" t="s">
        <v>315</v>
      </c>
      <c r="AG7" s="788"/>
      <c r="AH7" s="87"/>
      <c r="AI7" s="87"/>
    </row>
    <row r="8" spans="1:53" ht="15.75">
      <c r="A8" s="263" t="s">
        <v>316</v>
      </c>
      <c r="B8" s="240" t="s">
        <v>317</v>
      </c>
      <c r="C8" s="241" t="s">
        <v>318</v>
      </c>
      <c r="D8" s="231">
        <v>0</v>
      </c>
      <c r="E8" s="231"/>
      <c r="F8" s="231"/>
      <c r="G8" s="231"/>
      <c r="H8" s="231"/>
      <c r="I8" s="231"/>
      <c r="J8" s="231"/>
      <c r="K8" s="231">
        <v>1170538</v>
      </c>
      <c r="L8" s="231"/>
      <c r="M8" s="231"/>
      <c r="N8" s="231"/>
      <c r="O8" s="231"/>
      <c r="P8" s="231"/>
      <c r="Q8" s="231">
        <v>2832400</v>
      </c>
      <c r="R8" s="231"/>
      <c r="S8" s="231"/>
      <c r="T8" s="230"/>
      <c r="U8" s="231">
        <v>5824872</v>
      </c>
      <c r="V8" s="231"/>
      <c r="W8" s="231"/>
      <c r="X8" s="231">
        <v>2671200</v>
      </c>
      <c r="Y8" s="231"/>
      <c r="Z8" s="231">
        <v>4952000</v>
      </c>
      <c r="AA8" s="231"/>
      <c r="AB8" s="231"/>
      <c r="AC8" s="231">
        <v>0</v>
      </c>
      <c r="AD8" s="231"/>
      <c r="AE8" s="231"/>
      <c r="AF8" s="231"/>
      <c r="AG8" s="292">
        <f>SUM(C8:AF8)</f>
        <v>17451010</v>
      </c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9.5" customHeight="1" hidden="1">
      <c r="A9" s="263" t="s">
        <v>319</v>
      </c>
      <c r="B9" s="240" t="s">
        <v>320</v>
      </c>
      <c r="C9" s="242" t="s">
        <v>321</v>
      </c>
      <c r="D9" s="231">
        <f aca="true" t="shared" si="0" ref="D9:D22">SUM(D7:D8)</f>
        <v>0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92">
        <f>SUM(D9:AF9)</f>
        <v>0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9.5" customHeight="1" hidden="1">
      <c r="A10" s="263" t="s">
        <v>322</v>
      </c>
      <c r="B10" s="240" t="s">
        <v>323</v>
      </c>
      <c r="C10" s="242" t="s">
        <v>324</v>
      </c>
      <c r="D10" s="231">
        <f t="shared" si="0"/>
        <v>0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0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92">
        <f>SUM(D10:AF10)</f>
        <v>0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19.5" customHeight="1" hidden="1">
      <c r="A11" s="263" t="s">
        <v>325</v>
      </c>
      <c r="B11" s="243" t="s">
        <v>326</v>
      </c>
      <c r="C11" s="242" t="s">
        <v>327</v>
      </c>
      <c r="D11" s="231">
        <f t="shared" si="0"/>
        <v>0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0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92">
        <f>SUM(D11:AF11)</f>
        <v>0</v>
      </c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9.5" customHeight="1" hidden="1">
      <c r="A12" s="263" t="s">
        <v>328</v>
      </c>
      <c r="B12" s="243" t="s">
        <v>329</v>
      </c>
      <c r="C12" s="242" t="s">
        <v>330</v>
      </c>
      <c r="D12" s="231">
        <f t="shared" si="0"/>
        <v>0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0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92">
        <f>SUM(D12:AF12)</f>
        <v>0</v>
      </c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19.5" customHeight="1" hidden="1">
      <c r="A13" s="263" t="s">
        <v>331</v>
      </c>
      <c r="B13" s="243" t="s">
        <v>332</v>
      </c>
      <c r="C13" s="242" t="s">
        <v>333</v>
      </c>
      <c r="D13" s="231">
        <f t="shared" si="0"/>
        <v>0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92">
        <f>SUM(D13:AF13)</f>
        <v>0</v>
      </c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9.5" customHeight="1">
      <c r="A14" s="263">
        <v>2</v>
      </c>
      <c r="B14" s="243" t="s">
        <v>810</v>
      </c>
      <c r="C14" s="242" t="s">
        <v>324</v>
      </c>
      <c r="D14" s="231">
        <f t="shared" si="0"/>
        <v>0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>
        <v>250000</v>
      </c>
      <c r="R14" s="231"/>
      <c r="S14" s="231"/>
      <c r="T14" s="230"/>
      <c r="U14" s="231">
        <v>150000</v>
      </c>
      <c r="V14" s="231"/>
      <c r="W14" s="231"/>
      <c r="X14" s="231">
        <v>150000</v>
      </c>
      <c r="Y14" s="231"/>
      <c r="Z14" s="231">
        <v>300000</v>
      </c>
      <c r="AA14" s="231"/>
      <c r="AB14" s="231"/>
      <c r="AC14" s="231">
        <v>0</v>
      </c>
      <c r="AD14" s="231"/>
      <c r="AE14" s="231"/>
      <c r="AF14" s="231"/>
      <c r="AG14" s="292">
        <f aca="true" t="shared" si="1" ref="AG14:AG26">SUM(C14:AF14)</f>
        <v>850000</v>
      </c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19.5" customHeight="1">
      <c r="A15" s="263">
        <v>3</v>
      </c>
      <c r="B15" s="243" t="s">
        <v>334</v>
      </c>
      <c r="C15" s="242" t="s">
        <v>335</v>
      </c>
      <c r="D15" s="231">
        <f t="shared" si="0"/>
        <v>0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v>100000</v>
      </c>
      <c r="R15" s="231"/>
      <c r="S15" s="231"/>
      <c r="T15" s="230"/>
      <c r="U15" s="231">
        <v>100000</v>
      </c>
      <c r="V15" s="231"/>
      <c r="W15" s="231"/>
      <c r="X15" s="231">
        <v>100000</v>
      </c>
      <c r="Y15" s="231"/>
      <c r="Z15" s="231">
        <v>200000</v>
      </c>
      <c r="AA15" s="231"/>
      <c r="AB15" s="231"/>
      <c r="AC15" s="231"/>
      <c r="AD15" s="231"/>
      <c r="AE15" s="231"/>
      <c r="AF15" s="231"/>
      <c r="AG15" s="292">
        <f t="shared" si="1"/>
        <v>500000</v>
      </c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9.5" customHeight="1" hidden="1">
      <c r="A16" s="263" t="s">
        <v>336</v>
      </c>
      <c r="B16" s="243" t="s">
        <v>337</v>
      </c>
      <c r="C16" s="244" t="s">
        <v>338</v>
      </c>
      <c r="D16" s="231">
        <f t="shared" si="0"/>
        <v>0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0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92">
        <f t="shared" si="1"/>
        <v>0</v>
      </c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ht="19.5" customHeight="1">
      <c r="A17" s="263">
        <v>4</v>
      </c>
      <c r="B17" s="245" t="s">
        <v>339</v>
      </c>
      <c r="C17" s="242" t="s">
        <v>340</v>
      </c>
      <c r="D17" s="231">
        <f t="shared" si="0"/>
        <v>0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0"/>
      <c r="U17" s="231">
        <v>25000</v>
      </c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92">
        <f t="shared" si="1"/>
        <v>25000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ht="19.5" customHeight="1">
      <c r="A18" s="263">
        <v>5</v>
      </c>
      <c r="B18" s="245" t="s">
        <v>341</v>
      </c>
      <c r="C18" s="242" t="s">
        <v>350</v>
      </c>
      <c r="D18" s="231">
        <f t="shared" si="0"/>
        <v>0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>
        <v>91200</v>
      </c>
      <c r="R18" s="231"/>
      <c r="S18" s="231"/>
      <c r="T18" s="230"/>
      <c r="U18" s="231">
        <v>117600</v>
      </c>
      <c r="V18" s="231"/>
      <c r="W18" s="231"/>
      <c r="X18" s="231">
        <v>12000</v>
      </c>
      <c r="Y18" s="231"/>
      <c r="Z18" s="231">
        <v>241200</v>
      </c>
      <c r="AA18" s="231"/>
      <c r="AB18" s="231"/>
      <c r="AC18" s="231"/>
      <c r="AD18" s="231"/>
      <c r="AE18" s="231"/>
      <c r="AF18" s="231"/>
      <c r="AG18" s="292">
        <f t="shared" si="1"/>
        <v>462000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19.5" customHeight="1" hidden="1">
      <c r="A19" s="263" t="s">
        <v>343</v>
      </c>
      <c r="B19" s="245" t="s">
        <v>344</v>
      </c>
      <c r="C19" s="242" t="s">
        <v>345</v>
      </c>
      <c r="D19" s="231">
        <f t="shared" si="0"/>
        <v>0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0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92">
        <f t="shared" si="1"/>
        <v>0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33" s="89" customFormat="1" ht="19.5" customHeight="1" hidden="1">
      <c r="A20" s="263" t="s">
        <v>346</v>
      </c>
      <c r="B20" s="245" t="s">
        <v>347</v>
      </c>
      <c r="C20" s="242" t="s">
        <v>348</v>
      </c>
      <c r="D20" s="231">
        <f t="shared" si="0"/>
        <v>0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92">
        <f t="shared" si="1"/>
        <v>0</v>
      </c>
    </row>
    <row r="21" spans="1:33" s="89" customFormat="1" ht="19.5" customHeight="1" hidden="1">
      <c r="A21" s="263">
        <v>3</v>
      </c>
      <c r="B21" s="245" t="s">
        <v>349</v>
      </c>
      <c r="C21" s="242" t="s">
        <v>350</v>
      </c>
      <c r="D21" s="231">
        <f t="shared" si="0"/>
        <v>0</v>
      </c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0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92">
        <f t="shared" si="1"/>
        <v>0</v>
      </c>
    </row>
    <row r="22" spans="1:33" s="89" customFormat="1" ht="19.5" customHeight="1">
      <c r="A22" s="263">
        <v>6</v>
      </c>
      <c r="B22" s="246" t="s">
        <v>351</v>
      </c>
      <c r="C22" s="247" t="s">
        <v>352</v>
      </c>
      <c r="D22" s="230">
        <f t="shared" si="0"/>
        <v>0</v>
      </c>
      <c r="E22" s="230">
        <f aca="true" t="shared" si="2" ref="E22:L22">SUM(E8:E21)</f>
        <v>0</v>
      </c>
      <c r="F22" s="230">
        <f t="shared" si="2"/>
        <v>0</v>
      </c>
      <c r="G22" s="230"/>
      <c r="H22" s="230"/>
      <c r="I22" s="230">
        <f t="shared" si="2"/>
        <v>0</v>
      </c>
      <c r="J22" s="230"/>
      <c r="K22" s="230">
        <f>SUM(K8:K21)</f>
        <v>1170538</v>
      </c>
      <c r="L22" s="230">
        <f t="shared" si="2"/>
        <v>0</v>
      </c>
      <c r="M22" s="230">
        <f>SUM(M8:M21)</f>
        <v>0</v>
      </c>
      <c r="N22" s="230"/>
      <c r="O22" s="230"/>
      <c r="P22" s="230">
        <f>SUM(P8:P21)</f>
        <v>0</v>
      </c>
      <c r="Q22" s="230">
        <f>SUM(Q8:Q21)</f>
        <v>3273600</v>
      </c>
      <c r="R22" s="230">
        <f aca="true" t="shared" si="3" ref="R22:AF22">SUM(R8:R21)</f>
        <v>0</v>
      </c>
      <c r="S22" s="230">
        <f t="shared" si="3"/>
        <v>0</v>
      </c>
      <c r="T22" s="230">
        <f t="shared" si="3"/>
        <v>0</v>
      </c>
      <c r="U22" s="230">
        <f t="shared" si="3"/>
        <v>6217472</v>
      </c>
      <c r="V22" s="230"/>
      <c r="W22" s="230">
        <f t="shared" si="3"/>
        <v>0</v>
      </c>
      <c r="X22" s="230">
        <f t="shared" si="3"/>
        <v>2933200</v>
      </c>
      <c r="Y22" s="230">
        <f t="shared" si="3"/>
        <v>0</v>
      </c>
      <c r="Z22" s="230">
        <f t="shared" si="3"/>
        <v>5693200</v>
      </c>
      <c r="AA22" s="230">
        <f t="shared" si="3"/>
        <v>0</v>
      </c>
      <c r="AB22" s="230">
        <f t="shared" si="3"/>
        <v>0</v>
      </c>
      <c r="AC22" s="230">
        <f t="shared" si="3"/>
        <v>0</v>
      </c>
      <c r="AD22" s="230">
        <f t="shared" si="3"/>
        <v>0</v>
      </c>
      <c r="AE22" s="230">
        <f t="shared" si="3"/>
        <v>0</v>
      </c>
      <c r="AF22" s="230">
        <f t="shared" si="3"/>
        <v>0</v>
      </c>
      <c r="AG22" s="292">
        <f t="shared" si="1"/>
        <v>19288010</v>
      </c>
    </row>
    <row r="23" spans="1:53" ht="19.5" customHeight="1">
      <c r="A23" s="263">
        <v>7</v>
      </c>
      <c r="B23" s="245" t="s">
        <v>353</v>
      </c>
      <c r="C23" s="242" t="s">
        <v>354</v>
      </c>
      <c r="D23" s="231">
        <v>8254790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0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92">
        <f t="shared" si="1"/>
        <v>8254790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 ht="29.25" customHeight="1">
      <c r="A24" s="263">
        <v>8</v>
      </c>
      <c r="B24" s="245" t="s">
        <v>355</v>
      </c>
      <c r="C24" s="242" t="s">
        <v>356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0"/>
      <c r="U24" s="231"/>
      <c r="V24" s="231"/>
      <c r="W24" s="231"/>
      <c r="X24" s="231"/>
      <c r="Y24" s="231"/>
      <c r="Z24" s="231">
        <v>480000</v>
      </c>
      <c r="AA24" s="231"/>
      <c r="AB24" s="231"/>
      <c r="AC24" s="231">
        <v>2680000</v>
      </c>
      <c r="AD24" s="231"/>
      <c r="AE24" s="231">
        <v>120000</v>
      </c>
      <c r="AF24" s="231"/>
      <c r="AG24" s="292">
        <f t="shared" si="1"/>
        <v>3280000</v>
      </c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 ht="19.5" customHeight="1" hidden="1">
      <c r="A25" s="263">
        <v>9</v>
      </c>
      <c r="B25" s="248" t="s">
        <v>357</v>
      </c>
      <c r="C25" s="242" t="s">
        <v>358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92">
        <f t="shared" si="1"/>
        <v>0</v>
      </c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 ht="19.5" customHeight="1">
      <c r="A26" s="263">
        <v>10</v>
      </c>
      <c r="B26" s="248" t="s">
        <v>1251</v>
      </c>
      <c r="C26" s="242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0"/>
      <c r="U26" s="231"/>
      <c r="V26" s="231"/>
      <c r="W26" s="231"/>
      <c r="X26" s="231"/>
      <c r="Y26" s="231"/>
      <c r="Z26" s="231"/>
      <c r="AA26" s="231"/>
      <c r="AB26" s="231"/>
      <c r="AC26" s="231">
        <v>250000</v>
      </c>
      <c r="AD26" s="231"/>
      <c r="AE26" s="231"/>
      <c r="AF26" s="231"/>
      <c r="AG26" s="292">
        <f t="shared" si="1"/>
        <v>250000</v>
      </c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 ht="19.5" customHeight="1">
      <c r="A27" s="263">
        <v>11</v>
      </c>
      <c r="B27" s="249" t="s">
        <v>359</v>
      </c>
      <c r="C27" s="247" t="s">
        <v>360</v>
      </c>
      <c r="D27" s="230">
        <f>SUM(D23:D25)</f>
        <v>8254790</v>
      </c>
      <c r="E27" s="230">
        <f>SUM(E23:E25)</f>
        <v>0</v>
      </c>
      <c r="F27" s="230">
        <f>SUM(F23:F25)</f>
        <v>0</v>
      </c>
      <c r="G27" s="230"/>
      <c r="H27" s="230">
        <f aca="true" t="shared" si="4" ref="H27:N27">SUM(H23:H25)</f>
        <v>0</v>
      </c>
      <c r="I27" s="230">
        <f t="shared" si="4"/>
        <v>0</v>
      </c>
      <c r="J27" s="230">
        <f t="shared" si="4"/>
        <v>0</v>
      </c>
      <c r="K27" s="230">
        <f t="shared" si="4"/>
        <v>0</v>
      </c>
      <c r="L27" s="230">
        <f t="shared" si="4"/>
        <v>0</v>
      </c>
      <c r="M27" s="230">
        <f t="shared" si="4"/>
        <v>0</v>
      </c>
      <c r="N27" s="230">
        <f t="shared" si="4"/>
        <v>0</v>
      </c>
      <c r="O27" s="230"/>
      <c r="P27" s="230">
        <f aca="true" t="shared" si="5" ref="P27:U27">SUM(P23:P25)</f>
        <v>0</v>
      </c>
      <c r="Q27" s="230">
        <f t="shared" si="5"/>
        <v>0</v>
      </c>
      <c r="R27" s="230">
        <f t="shared" si="5"/>
        <v>0</v>
      </c>
      <c r="S27" s="230">
        <f t="shared" si="5"/>
        <v>0</v>
      </c>
      <c r="T27" s="230">
        <f t="shared" si="5"/>
        <v>0</v>
      </c>
      <c r="U27" s="230">
        <f t="shared" si="5"/>
        <v>0</v>
      </c>
      <c r="V27" s="230"/>
      <c r="W27" s="230">
        <f aca="true" t="shared" si="6" ref="W27:AB27">SUM(W23:W25)</f>
        <v>0</v>
      </c>
      <c r="X27" s="230">
        <f t="shared" si="6"/>
        <v>0</v>
      </c>
      <c r="Y27" s="230">
        <f t="shared" si="6"/>
        <v>0</v>
      </c>
      <c r="Z27" s="230">
        <f t="shared" si="6"/>
        <v>480000</v>
      </c>
      <c r="AA27" s="230">
        <f t="shared" si="6"/>
        <v>0</v>
      </c>
      <c r="AB27" s="230">
        <f t="shared" si="6"/>
        <v>0</v>
      </c>
      <c r="AC27" s="230">
        <f>SUM(AC23:AC26)</f>
        <v>2930000</v>
      </c>
      <c r="AD27" s="230">
        <f>SUM(AD23:AD25)</f>
        <v>0</v>
      </c>
      <c r="AE27" s="230">
        <f>SUM(AE23:AE25)</f>
        <v>120000</v>
      </c>
      <c r="AF27" s="230">
        <f>SUM(AF23:AF25)</f>
        <v>0</v>
      </c>
      <c r="AG27" s="292">
        <f aca="true" t="shared" si="7" ref="AG27:AG55">SUM(C27:AF27)</f>
        <v>11784790</v>
      </c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19.5" customHeight="1">
      <c r="A28" s="263">
        <v>12</v>
      </c>
      <c r="B28" s="246" t="s">
        <v>361</v>
      </c>
      <c r="C28" s="247" t="s">
        <v>267</v>
      </c>
      <c r="D28" s="230">
        <f>D22+D27</f>
        <v>8254790</v>
      </c>
      <c r="E28" s="230">
        <f>E22+E27</f>
        <v>0</v>
      </c>
      <c r="F28" s="230">
        <f>F22+F27</f>
        <v>0</v>
      </c>
      <c r="G28" s="230"/>
      <c r="H28" s="230">
        <f aca="true" t="shared" si="8" ref="H28:N28">H22+H27</f>
        <v>0</v>
      </c>
      <c r="I28" s="230">
        <f t="shared" si="8"/>
        <v>0</v>
      </c>
      <c r="J28" s="230">
        <f t="shared" si="8"/>
        <v>0</v>
      </c>
      <c r="K28" s="230">
        <f t="shared" si="8"/>
        <v>1170538</v>
      </c>
      <c r="L28" s="230">
        <f t="shared" si="8"/>
        <v>0</v>
      </c>
      <c r="M28" s="230">
        <f t="shared" si="8"/>
        <v>0</v>
      </c>
      <c r="N28" s="230">
        <f t="shared" si="8"/>
        <v>0</v>
      </c>
      <c r="O28" s="230"/>
      <c r="P28" s="230">
        <f aca="true" t="shared" si="9" ref="P28:U28">P22+P27</f>
        <v>0</v>
      </c>
      <c r="Q28" s="230">
        <f t="shared" si="9"/>
        <v>3273600</v>
      </c>
      <c r="R28" s="230">
        <f t="shared" si="9"/>
        <v>0</v>
      </c>
      <c r="S28" s="230">
        <f t="shared" si="9"/>
        <v>0</v>
      </c>
      <c r="T28" s="230">
        <f t="shared" si="9"/>
        <v>0</v>
      </c>
      <c r="U28" s="230">
        <f t="shared" si="9"/>
        <v>6217472</v>
      </c>
      <c r="V28" s="230"/>
      <c r="W28" s="230">
        <f aca="true" t="shared" si="10" ref="W28:AF28">W22+W27</f>
        <v>0</v>
      </c>
      <c r="X28" s="230">
        <f t="shared" si="10"/>
        <v>2933200</v>
      </c>
      <c r="Y28" s="230">
        <f t="shared" si="10"/>
        <v>0</v>
      </c>
      <c r="Z28" s="230">
        <f t="shared" si="10"/>
        <v>6173200</v>
      </c>
      <c r="AA28" s="230">
        <f t="shared" si="10"/>
        <v>0</v>
      </c>
      <c r="AB28" s="230">
        <f t="shared" si="10"/>
        <v>0</v>
      </c>
      <c r="AC28" s="230">
        <f t="shared" si="10"/>
        <v>2930000</v>
      </c>
      <c r="AD28" s="230">
        <f t="shared" si="10"/>
        <v>0</v>
      </c>
      <c r="AE28" s="230">
        <f t="shared" si="10"/>
        <v>120000</v>
      </c>
      <c r="AF28" s="230">
        <f t="shared" si="10"/>
        <v>0</v>
      </c>
      <c r="AG28" s="292">
        <f t="shared" si="7"/>
        <v>31072800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 s="88" customFormat="1" ht="19.5" customHeight="1">
      <c r="A29" s="263">
        <v>13</v>
      </c>
      <c r="B29" s="249" t="s">
        <v>362</v>
      </c>
      <c r="C29" s="247" t="s">
        <v>269</v>
      </c>
      <c r="D29" s="230">
        <v>39130</v>
      </c>
      <c r="E29" s="230"/>
      <c r="F29" s="230"/>
      <c r="G29" s="230"/>
      <c r="H29" s="230"/>
      <c r="I29" s="230"/>
      <c r="J29" s="230"/>
      <c r="K29" s="230">
        <v>90717</v>
      </c>
      <c r="L29" s="230"/>
      <c r="M29" s="230"/>
      <c r="N29" s="230"/>
      <c r="O29" s="230"/>
      <c r="P29" s="230"/>
      <c r="Q29" s="230">
        <v>502506</v>
      </c>
      <c r="R29" s="230"/>
      <c r="S29" s="230"/>
      <c r="T29" s="230"/>
      <c r="U29" s="230">
        <v>959333</v>
      </c>
      <c r="V29" s="230"/>
      <c r="W29" s="230"/>
      <c r="X29" s="230">
        <v>452286</v>
      </c>
      <c r="Y29" s="230"/>
      <c r="Z29" s="230">
        <v>911020</v>
      </c>
      <c r="AA29" s="230"/>
      <c r="AB29" s="230"/>
      <c r="AC29" s="230"/>
      <c r="AD29" s="230"/>
      <c r="AE29" s="230">
        <v>12000</v>
      </c>
      <c r="AF29" s="230"/>
      <c r="AG29" s="292">
        <f t="shared" si="7"/>
        <v>2966992</v>
      </c>
      <c r="AH29" s="519"/>
      <c r="AI29" s="519"/>
      <c r="AJ29" s="519"/>
      <c r="AK29" s="519"/>
      <c r="AL29" s="519"/>
      <c r="AM29" s="519"/>
      <c r="AN29" s="519"/>
      <c r="AO29" s="519"/>
      <c r="AP29" s="519"/>
      <c r="AQ29" s="519"/>
      <c r="AR29" s="519"/>
      <c r="AS29" s="519"/>
      <c r="AT29" s="519"/>
      <c r="AU29" s="519"/>
      <c r="AV29" s="519"/>
      <c r="AW29" s="519"/>
      <c r="AX29" s="519"/>
      <c r="AY29" s="519"/>
      <c r="AZ29" s="519"/>
      <c r="BA29" s="519"/>
    </row>
    <row r="30" spans="1:53" ht="19.5" customHeight="1">
      <c r="A30" s="263">
        <v>14</v>
      </c>
      <c r="B30" s="245" t="s">
        <v>363</v>
      </c>
      <c r="C30" s="242" t="s">
        <v>364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0"/>
      <c r="U30" s="231">
        <v>10000</v>
      </c>
      <c r="V30" s="231"/>
      <c r="W30" s="231"/>
      <c r="X30" s="231">
        <v>10000</v>
      </c>
      <c r="Y30" s="231"/>
      <c r="Z30" s="231">
        <v>15000</v>
      </c>
      <c r="AA30" s="231"/>
      <c r="AB30" s="231"/>
      <c r="AC30" s="231"/>
      <c r="AD30" s="231"/>
      <c r="AE30" s="231"/>
      <c r="AF30" s="231"/>
      <c r="AG30" s="292">
        <f t="shared" si="7"/>
        <v>35000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9.5" customHeight="1">
      <c r="A31" s="263">
        <v>15</v>
      </c>
      <c r="B31" s="245" t="s">
        <v>365</v>
      </c>
      <c r="C31" s="242" t="s">
        <v>366</v>
      </c>
      <c r="D31" s="231"/>
      <c r="E31" s="231">
        <v>215000</v>
      </c>
      <c r="F31" s="231"/>
      <c r="G31" s="231"/>
      <c r="H31" s="231"/>
      <c r="I31" s="231"/>
      <c r="J31" s="231"/>
      <c r="K31" s="231">
        <v>115000</v>
      </c>
      <c r="L31" s="231"/>
      <c r="M31" s="231">
        <v>200000</v>
      </c>
      <c r="N31" s="231"/>
      <c r="O31" s="231"/>
      <c r="P31" s="231"/>
      <c r="Q31" s="231">
        <v>403622</v>
      </c>
      <c r="R31" s="231">
        <v>850000</v>
      </c>
      <c r="S31" s="231"/>
      <c r="T31" s="230"/>
      <c r="U31" s="231">
        <v>33622</v>
      </c>
      <c r="V31" s="231">
        <v>250000</v>
      </c>
      <c r="W31" s="231"/>
      <c r="X31" s="231">
        <v>1500000</v>
      </c>
      <c r="Y31" s="231"/>
      <c r="Z31" s="231">
        <v>935866</v>
      </c>
      <c r="AA31" s="231"/>
      <c r="AB31" s="231"/>
      <c r="AC31" s="231">
        <v>23622</v>
      </c>
      <c r="AD31" s="231"/>
      <c r="AE31" s="231"/>
      <c r="AF31" s="231"/>
      <c r="AG31" s="292">
        <f t="shared" si="7"/>
        <v>4526732</v>
      </c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 ht="19.5" customHeight="1" hidden="1">
      <c r="A32" s="263">
        <v>16</v>
      </c>
      <c r="B32" s="245" t="s">
        <v>367</v>
      </c>
      <c r="C32" s="242" t="s">
        <v>368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0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92">
        <f t="shared" si="7"/>
        <v>0</v>
      </c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3" ht="19.5" customHeight="1">
      <c r="A33" s="263">
        <v>16</v>
      </c>
      <c r="B33" s="249" t="s">
        <v>369</v>
      </c>
      <c r="C33" s="247" t="s">
        <v>370</v>
      </c>
      <c r="D33" s="230">
        <f aca="true" t="shared" si="11" ref="D33:L33">SUM(D30:D32)</f>
        <v>0</v>
      </c>
      <c r="E33" s="230">
        <f t="shared" si="11"/>
        <v>215000</v>
      </c>
      <c r="F33" s="230">
        <f t="shared" si="11"/>
        <v>0</v>
      </c>
      <c r="G33" s="230"/>
      <c r="H33" s="230"/>
      <c r="I33" s="230">
        <f t="shared" si="11"/>
        <v>0</v>
      </c>
      <c r="J33" s="230">
        <f t="shared" si="11"/>
        <v>0</v>
      </c>
      <c r="K33" s="230">
        <f t="shared" si="11"/>
        <v>115000</v>
      </c>
      <c r="L33" s="230">
        <f t="shared" si="11"/>
        <v>0</v>
      </c>
      <c r="M33" s="230">
        <f aca="true" t="shared" si="12" ref="M33:T33">SUM(M30:M32)</f>
        <v>200000</v>
      </c>
      <c r="N33" s="230"/>
      <c r="O33" s="230"/>
      <c r="P33" s="230">
        <f t="shared" si="12"/>
        <v>0</v>
      </c>
      <c r="Q33" s="230">
        <f t="shared" si="12"/>
        <v>403622</v>
      </c>
      <c r="R33" s="230">
        <f t="shared" si="12"/>
        <v>850000</v>
      </c>
      <c r="S33" s="230">
        <f t="shared" si="12"/>
        <v>0</v>
      </c>
      <c r="T33" s="230">
        <f t="shared" si="12"/>
        <v>0</v>
      </c>
      <c r="U33" s="230">
        <f aca="true" t="shared" si="13" ref="U33:Z33">SUM(U30:U32)</f>
        <v>43622</v>
      </c>
      <c r="V33" s="230">
        <f t="shared" si="13"/>
        <v>250000</v>
      </c>
      <c r="W33" s="230">
        <f t="shared" si="13"/>
        <v>0</v>
      </c>
      <c r="X33" s="230">
        <f t="shared" si="13"/>
        <v>1510000</v>
      </c>
      <c r="Y33" s="230">
        <f t="shared" si="13"/>
        <v>0</v>
      </c>
      <c r="Z33" s="230">
        <f t="shared" si="13"/>
        <v>950866</v>
      </c>
      <c r="AA33" s="230">
        <f aca="true" t="shared" si="14" ref="AA33:AF33">SUM(AA30:AA32)</f>
        <v>0</v>
      </c>
      <c r="AB33" s="230">
        <f t="shared" si="14"/>
        <v>0</v>
      </c>
      <c r="AC33" s="230">
        <f t="shared" si="14"/>
        <v>23622</v>
      </c>
      <c r="AD33" s="230">
        <f t="shared" si="14"/>
        <v>0</v>
      </c>
      <c r="AE33" s="230">
        <f>SUM(AE30:AE32)</f>
        <v>0</v>
      </c>
      <c r="AF33" s="230">
        <f t="shared" si="14"/>
        <v>0</v>
      </c>
      <c r="AG33" s="292">
        <f t="shared" si="7"/>
        <v>4561732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3" ht="19.5" customHeight="1">
      <c r="A34" s="263">
        <v>17</v>
      </c>
      <c r="B34" s="245" t="s">
        <v>371</v>
      </c>
      <c r="C34" s="242" t="s">
        <v>372</v>
      </c>
      <c r="D34" s="231">
        <v>160000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0"/>
      <c r="U34" s="231">
        <v>180000</v>
      </c>
      <c r="V34" s="231"/>
      <c r="W34" s="231">
        <v>105000</v>
      </c>
      <c r="X34" s="231">
        <v>65000</v>
      </c>
      <c r="Y34" s="231"/>
      <c r="Z34" s="231"/>
      <c r="AA34" s="231"/>
      <c r="AB34" s="231"/>
      <c r="AC34" s="231">
        <v>5736</v>
      </c>
      <c r="AD34" s="231"/>
      <c r="AE34" s="231"/>
      <c r="AF34" s="231"/>
      <c r="AG34" s="292">
        <f t="shared" si="7"/>
        <v>515736</v>
      </c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3" ht="19.5" customHeight="1">
      <c r="A35" s="263">
        <v>18</v>
      </c>
      <c r="B35" s="245" t="s">
        <v>373</v>
      </c>
      <c r="C35" s="242" t="s">
        <v>374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0"/>
      <c r="U35" s="231">
        <v>15000</v>
      </c>
      <c r="V35" s="231"/>
      <c r="W35" s="231">
        <v>0</v>
      </c>
      <c r="X35" s="231">
        <v>50000</v>
      </c>
      <c r="Y35" s="231"/>
      <c r="Z35" s="231"/>
      <c r="AA35" s="231"/>
      <c r="AB35" s="231"/>
      <c r="AC35" s="231">
        <v>12000</v>
      </c>
      <c r="AD35" s="231"/>
      <c r="AE35" s="231"/>
      <c r="AF35" s="231"/>
      <c r="AG35" s="292">
        <f t="shared" si="7"/>
        <v>77000</v>
      </c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</row>
    <row r="36" spans="1:53" ht="19.5" customHeight="1">
      <c r="A36" s="263">
        <v>19</v>
      </c>
      <c r="B36" s="249" t="s">
        <v>375</v>
      </c>
      <c r="C36" s="247" t="s">
        <v>376</v>
      </c>
      <c r="D36" s="230">
        <f aca="true" t="shared" si="15" ref="D36:L36">SUM(D34:D35)</f>
        <v>160000</v>
      </c>
      <c r="E36" s="230">
        <f t="shared" si="15"/>
        <v>0</v>
      </c>
      <c r="F36" s="230">
        <f t="shared" si="15"/>
        <v>0</v>
      </c>
      <c r="G36" s="230"/>
      <c r="H36" s="230"/>
      <c r="I36" s="230">
        <f t="shared" si="15"/>
        <v>0</v>
      </c>
      <c r="J36" s="230">
        <f t="shared" si="15"/>
        <v>0</v>
      </c>
      <c r="K36" s="230">
        <f t="shared" si="15"/>
        <v>0</v>
      </c>
      <c r="L36" s="230">
        <f t="shared" si="15"/>
        <v>0</v>
      </c>
      <c r="M36" s="230">
        <f aca="true" t="shared" si="16" ref="M36:T36">SUM(M34:M35)</f>
        <v>0</v>
      </c>
      <c r="N36" s="230"/>
      <c r="O36" s="230"/>
      <c r="P36" s="230">
        <f t="shared" si="16"/>
        <v>0</v>
      </c>
      <c r="Q36" s="230">
        <f t="shared" si="16"/>
        <v>0</v>
      </c>
      <c r="R36" s="230">
        <f t="shared" si="16"/>
        <v>0</v>
      </c>
      <c r="S36" s="230">
        <f t="shared" si="16"/>
        <v>0</v>
      </c>
      <c r="T36" s="230">
        <f t="shared" si="16"/>
        <v>0</v>
      </c>
      <c r="U36" s="230">
        <f aca="true" t="shared" si="17" ref="U36:Z36">SUM(U34:U35)</f>
        <v>195000</v>
      </c>
      <c r="V36" s="230"/>
      <c r="W36" s="230">
        <f t="shared" si="17"/>
        <v>105000</v>
      </c>
      <c r="X36" s="230">
        <f t="shared" si="17"/>
        <v>115000</v>
      </c>
      <c r="Y36" s="230">
        <f t="shared" si="17"/>
        <v>0</v>
      </c>
      <c r="Z36" s="230">
        <f t="shared" si="17"/>
        <v>0</v>
      </c>
      <c r="AA36" s="230">
        <f aca="true" t="shared" si="18" ref="AA36:AF36">SUM(AA34:AA35)</f>
        <v>0</v>
      </c>
      <c r="AB36" s="230">
        <f t="shared" si="18"/>
        <v>0</v>
      </c>
      <c r="AC36" s="230">
        <f t="shared" si="18"/>
        <v>17736</v>
      </c>
      <c r="AD36" s="230">
        <f t="shared" si="18"/>
        <v>0</v>
      </c>
      <c r="AE36" s="230"/>
      <c r="AF36" s="230">
        <f t="shared" si="18"/>
        <v>0</v>
      </c>
      <c r="AG36" s="292">
        <f t="shared" si="7"/>
        <v>592736</v>
      </c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</row>
    <row r="37" spans="1:53" ht="19.5" customHeight="1">
      <c r="A37" s="263">
        <v>20</v>
      </c>
      <c r="B37" s="245" t="s">
        <v>377</v>
      </c>
      <c r="C37" s="242" t="s">
        <v>378</v>
      </c>
      <c r="D37" s="231"/>
      <c r="E37" s="231">
        <v>25000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>
        <v>2000000</v>
      </c>
      <c r="Q37" s="231"/>
      <c r="R37" s="231">
        <v>260000</v>
      </c>
      <c r="S37" s="231"/>
      <c r="T37" s="230"/>
      <c r="U37" s="231"/>
      <c r="V37" s="231"/>
      <c r="W37" s="231"/>
      <c r="X37" s="231">
        <v>890000</v>
      </c>
      <c r="Y37" s="231"/>
      <c r="Z37" s="231"/>
      <c r="AA37" s="231"/>
      <c r="AB37" s="231"/>
      <c r="AC37" s="231"/>
      <c r="AD37" s="231"/>
      <c r="AE37" s="231"/>
      <c r="AF37" s="231"/>
      <c r="AG37" s="292">
        <f t="shared" si="7"/>
        <v>3175000</v>
      </c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</row>
    <row r="38" spans="1:53" ht="15.75" customHeight="1">
      <c r="A38" s="263">
        <v>21</v>
      </c>
      <c r="B38" s="245" t="s">
        <v>379</v>
      </c>
      <c r="C38" s="242" t="s">
        <v>380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0"/>
      <c r="U38" s="231"/>
      <c r="V38" s="231"/>
      <c r="W38" s="231"/>
      <c r="X38" s="231">
        <v>365000</v>
      </c>
      <c r="Y38" s="231"/>
      <c r="Z38" s="231">
        <v>16000000</v>
      </c>
      <c r="AA38" s="231"/>
      <c r="AB38" s="231">
        <v>6100000</v>
      </c>
      <c r="AC38" s="231"/>
      <c r="AD38" s="231"/>
      <c r="AE38" s="231"/>
      <c r="AF38" s="231"/>
      <c r="AG38" s="292">
        <f t="shared" si="7"/>
        <v>22465000</v>
      </c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</row>
    <row r="39" spans="1:53" ht="15.75" customHeight="1" hidden="1">
      <c r="A39" s="263">
        <v>22</v>
      </c>
      <c r="B39" s="245" t="s">
        <v>381</v>
      </c>
      <c r="C39" s="242" t="s">
        <v>382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0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92">
        <f t="shared" si="7"/>
        <v>0</v>
      </c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</row>
    <row r="40" spans="1:53" ht="15.75" customHeight="1">
      <c r="A40" s="263">
        <v>22</v>
      </c>
      <c r="B40" s="245" t="s">
        <v>797</v>
      </c>
      <c r="C40" s="242" t="s">
        <v>382</v>
      </c>
      <c r="D40" s="231">
        <v>0</v>
      </c>
      <c r="E40" s="231"/>
      <c r="F40" s="231"/>
      <c r="G40" s="231"/>
      <c r="H40" s="231"/>
      <c r="I40" s="231"/>
      <c r="J40" s="231"/>
      <c r="K40" s="231"/>
      <c r="L40" s="231"/>
      <c r="M40" s="231">
        <v>788000</v>
      </c>
      <c r="N40" s="231"/>
      <c r="O40" s="231"/>
      <c r="P40" s="231"/>
      <c r="Q40" s="231"/>
      <c r="R40" s="231"/>
      <c r="S40" s="231"/>
      <c r="T40" s="230"/>
      <c r="U40" s="231"/>
      <c r="V40" s="231"/>
      <c r="W40" s="231"/>
      <c r="X40" s="231">
        <v>210000</v>
      </c>
      <c r="Y40" s="231"/>
      <c r="Z40" s="231"/>
      <c r="AA40" s="231"/>
      <c r="AB40" s="231"/>
      <c r="AC40" s="231"/>
      <c r="AD40" s="231"/>
      <c r="AE40" s="231"/>
      <c r="AF40" s="231"/>
      <c r="AG40" s="292">
        <f t="shared" si="7"/>
        <v>998000</v>
      </c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</row>
    <row r="41" spans="1:53" ht="15.75" customHeight="1">
      <c r="A41" s="263">
        <v>23</v>
      </c>
      <c r="B41" s="245" t="s">
        <v>383</v>
      </c>
      <c r="C41" s="242" t="s">
        <v>384</v>
      </c>
      <c r="D41" s="231">
        <v>100000</v>
      </c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>
        <v>150000</v>
      </c>
      <c r="R41" s="231">
        <v>360000</v>
      </c>
      <c r="S41" s="231"/>
      <c r="T41" s="230"/>
      <c r="U41" s="231">
        <v>30000</v>
      </c>
      <c r="V41" s="231"/>
      <c r="W41" s="231"/>
      <c r="X41" s="231">
        <v>83000</v>
      </c>
      <c r="Y41" s="231"/>
      <c r="Z41" s="231">
        <v>50000</v>
      </c>
      <c r="AA41" s="231"/>
      <c r="AB41" s="231"/>
      <c r="AC41" s="231"/>
      <c r="AD41" s="231"/>
      <c r="AE41" s="231"/>
      <c r="AF41" s="231"/>
      <c r="AG41" s="292">
        <f t="shared" si="7"/>
        <v>773000</v>
      </c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</row>
    <row r="42" spans="1:53" ht="19.5" customHeight="1" hidden="1">
      <c r="A42" s="263">
        <v>24</v>
      </c>
      <c r="B42" s="245" t="s">
        <v>385</v>
      </c>
      <c r="C42" s="242" t="s">
        <v>386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0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92">
        <f t="shared" si="7"/>
        <v>0</v>
      </c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</row>
    <row r="43" spans="1:53" ht="19.5" customHeight="1">
      <c r="A43" s="263">
        <v>24</v>
      </c>
      <c r="B43" s="245" t="s">
        <v>385</v>
      </c>
      <c r="C43" s="242" t="s">
        <v>386</v>
      </c>
      <c r="D43" s="231">
        <v>1500000</v>
      </c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0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92">
        <f t="shared" si="7"/>
        <v>1500000</v>
      </c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</row>
    <row r="44" spans="1:53" ht="19.5" customHeight="1">
      <c r="A44" s="263">
        <v>25</v>
      </c>
      <c r="B44" s="248" t="s">
        <v>387</v>
      </c>
      <c r="C44" s="242" t="s">
        <v>388</v>
      </c>
      <c r="D44" s="231">
        <v>240000</v>
      </c>
      <c r="E44" s="231"/>
      <c r="F44" s="231"/>
      <c r="G44" s="231"/>
      <c r="H44" s="231"/>
      <c r="I44" s="231"/>
      <c r="J44" s="231"/>
      <c r="K44" s="231"/>
      <c r="L44" s="231"/>
      <c r="M44" s="231"/>
      <c r="N44" s="231">
        <v>4080000</v>
      </c>
      <c r="O44" s="231">
        <v>7544032</v>
      </c>
      <c r="P44" s="231"/>
      <c r="Q44" s="231"/>
      <c r="R44" s="231"/>
      <c r="S44" s="231"/>
      <c r="T44" s="230"/>
      <c r="U44" s="231"/>
      <c r="V44" s="231"/>
      <c r="W44" s="231"/>
      <c r="X44" s="231">
        <v>4989000</v>
      </c>
      <c r="Y44" s="231"/>
      <c r="Z44" s="231">
        <v>5100</v>
      </c>
      <c r="AA44" s="231"/>
      <c r="AB44" s="231"/>
      <c r="AC44" s="231"/>
      <c r="AD44" s="231"/>
      <c r="AE44" s="231"/>
      <c r="AF44" s="231"/>
      <c r="AG44" s="292">
        <f t="shared" si="7"/>
        <v>16858132</v>
      </c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</row>
    <row r="45" spans="1:53" ht="19.5" customHeight="1">
      <c r="A45" s="263">
        <v>26</v>
      </c>
      <c r="B45" s="245" t="s">
        <v>389</v>
      </c>
      <c r="C45" s="242" t="s">
        <v>390</v>
      </c>
      <c r="D45" s="231">
        <v>1500000</v>
      </c>
      <c r="E45" s="231">
        <v>700000</v>
      </c>
      <c r="F45" s="231"/>
      <c r="G45" s="231"/>
      <c r="H45" s="231"/>
      <c r="I45" s="231"/>
      <c r="J45" s="231"/>
      <c r="K45" s="231">
        <v>52000</v>
      </c>
      <c r="L45" s="231">
        <v>2153000</v>
      </c>
      <c r="M45" s="231">
        <v>4000000</v>
      </c>
      <c r="N45" s="231"/>
      <c r="O45" s="231">
        <v>167078</v>
      </c>
      <c r="P45" s="231"/>
      <c r="Q45" s="231">
        <v>915000</v>
      </c>
      <c r="R45" s="231">
        <v>1198000</v>
      </c>
      <c r="S45" s="231">
        <v>556800</v>
      </c>
      <c r="T45" s="231"/>
      <c r="U45" s="231">
        <v>15000</v>
      </c>
      <c r="V45" s="231">
        <v>500000</v>
      </c>
      <c r="W45" s="231"/>
      <c r="X45" s="231">
        <v>540000</v>
      </c>
      <c r="Y45" s="231"/>
      <c r="Z45" s="231">
        <v>85000</v>
      </c>
      <c r="AA45" s="231"/>
      <c r="AB45" s="231"/>
      <c r="AC45" s="231"/>
      <c r="AD45" s="231"/>
      <c r="AE45" s="231"/>
      <c r="AF45" s="231"/>
      <c r="AG45" s="292">
        <f t="shared" si="7"/>
        <v>12381878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</row>
    <row r="46" spans="1:53" ht="19.5" customHeight="1">
      <c r="A46" s="263">
        <v>27</v>
      </c>
      <c r="B46" s="249" t="s">
        <v>391</v>
      </c>
      <c r="C46" s="247" t="s">
        <v>392</v>
      </c>
      <c r="D46" s="230">
        <f aca="true" t="shared" si="19" ref="D46:L46">SUM(D37:D45)</f>
        <v>3340000</v>
      </c>
      <c r="E46" s="230">
        <f>SUM(E37:E45)</f>
        <v>725000</v>
      </c>
      <c r="F46" s="230">
        <f t="shared" si="19"/>
        <v>0</v>
      </c>
      <c r="G46" s="230"/>
      <c r="H46" s="230"/>
      <c r="I46" s="230">
        <f t="shared" si="19"/>
        <v>0</v>
      </c>
      <c r="J46" s="230">
        <f t="shared" si="19"/>
        <v>0</v>
      </c>
      <c r="K46" s="230">
        <f t="shared" si="19"/>
        <v>52000</v>
      </c>
      <c r="L46" s="230">
        <f t="shared" si="19"/>
        <v>2153000</v>
      </c>
      <c r="M46" s="230">
        <f aca="true" t="shared" si="20" ref="M46:T46">SUM(M37:M45)</f>
        <v>4788000</v>
      </c>
      <c r="N46" s="230">
        <f t="shared" si="20"/>
        <v>4080000</v>
      </c>
      <c r="O46" s="230">
        <f t="shared" si="20"/>
        <v>7711110</v>
      </c>
      <c r="P46" s="230">
        <f t="shared" si="20"/>
        <v>2000000</v>
      </c>
      <c r="Q46" s="230">
        <f t="shared" si="20"/>
        <v>1065000</v>
      </c>
      <c r="R46" s="230">
        <f t="shared" si="20"/>
        <v>1818000</v>
      </c>
      <c r="S46" s="230">
        <f t="shared" si="20"/>
        <v>556800</v>
      </c>
      <c r="T46" s="230">
        <f t="shared" si="20"/>
        <v>0</v>
      </c>
      <c r="U46" s="230">
        <f aca="true" t="shared" si="21" ref="U46:Z46">SUM(U37:U45)</f>
        <v>45000</v>
      </c>
      <c r="V46" s="230">
        <f t="shared" si="21"/>
        <v>500000</v>
      </c>
      <c r="W46" s="230">
        <f t="shared" si="21"/>
        <v>0</v>
      </c>
      <c r="X46" s="230">
        <f t="shared" si="21"/>
        <v>7077000</v>
      </c>
      <c r="Y46" s="230">
        <f t="shared" si="21"/>
        <v>0</v>
      </c>
      <c r="Z46" s="230">
        <f t="shared" si="21"/>
        <v>16140100</v>
      </c>
      <c r="AA46" s="230">
        <f aca="true" t="shared" si="22" ref="AA46:AF46">SUM(AA37:AA45)</f>
        <v>0</v>
      </c>
      <c r="AB46" s="230">
        <f t="shared" si="22"/>
        <v>6100000</v>
      </c>
      <c r="AC46" s="230">
        <f t="shared" si="22"/>
        <v>0</v>
      </c>
      <c r="AD46" s="230">
        <f t="shared" si="22"/>
        <v>0</v>
      </c>
      <c r="AE46" s="230">
        <f>SUM(AE37:AE45)</f>
        <v>0</v>
      </c>
      <c r="AF46" s="230">
        <f t="shared" si="22"/>
        <v>0</v>
      </c>
      <c r="AG46" s="292">
        <f t="shared" si="7"/>
        <v>58151010</v>
      </c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</row>
    <row r="47" spans="1:53" ht="19.5" customHeight="1">
      <c r="A47" s="263">
        <v>28</v>
      </c>
      <c r="B47" s="245" t="s">
        <v>393</v>
      </c>
      <c r="C47" s="242" t="s">
        <v>394</v>
      </c>
      <c r="D47" s="231">
        <v>0</v>
      </c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>
        <f>SUM(D47:N47)</f>
        <v>0</v>
      </c>
      <c r="P47" s="231"/>
      <c r="Q47" s="231"/>
      <c r="R47" s="231"/>
      <c r="S47" s="231"/>
      <c r="T47" s="230"/>
      <c r="U47" s="231">
        <v>10000</v>
      </c>
      <c r="V47" s="231"/>
      <c r="W47" s="231"/>
      <c r="X47" s="231">
        <v>46000</v>
      </c>
      <c r="Y47" s="231"/>
      <c r="Z47" s="231"/>
      <c r="AA47" s="231"/>
      <c r="AB47" s="231"/>
      <c r="AC47" s="231"/>
      <c r="AD47" s="231"/>
      <c r="AE47" s="231">
        <v>0</v>
      </c>
      <c r="AF47" s="231"/>
      <c r="AG47" s="292">
        <f t="shared" si="7"/>
        <v>56000</v>
      </c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</row>
    <row r="48" spans="1:53" ht="19.5" customHeight="1">
      <c r="A48" s="263">
        <v>29</v>
      </c>
      <c r="B48" s="245" t="s">
        <v>395</v>
      </c>
      <c r="C48" s="242" t="s">
        <v>396</v>
      </c>
      <c r="D48" s="231">
        <v>268000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>
        <v>7380000</v>
      </c>
      <c r="O48" s="231"/>
      <c r="P48" s="231"/>
      <c r="Q48" s="231"/>
      <c r="R48" s="231"/>
      <c r="S48" s="231"/>
      <c r="T48" s="230"/>
      <c r="U48" s="231"/>
      <c r="V48" s="231"/>
      <c r="W48" s="231"/>
      <c r="X48" s="231">
        <v>700000</v>
      </c>
      <c r="Y48" s="231"/>
      <c r="Z48" s="231"/>
      <c r="AA48" s="231"/>
      <c r="AB48" s="231"/>
      <c r="AC48" s="231"/>
      <c r="AD48" s="231"/>
      <c r="AE48" s="231"/>
      <c r="AF48" s="231"/>
      <c r="AG48" s="292">
        <f t="shared" si="7"/>
        <v>8348000</v>
      </c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1:53" ht="19.5" customHeight="1">
      <c r="A49" s="263">
        <v>30</v>
      </c>
      <c r="B49" s="249" t="s">
        <v>397</v>
      </c>
      <c r="C49" s="247" t="s">
        <v>398</v>
      </c>
      <c r="D49" s="230">
        <f aca="true" t="shared" si="23" ref="D49:L49">SUM(D47:D48)</f>
        <v>268000</v>
      </c>
      <c r="E49" s="230">
        <f t="shared" si="23"/>
        <v>0</v>
      </c>
      <c r="F49" s="230">
        <f t="shared" si="23"/>
        <v>0</v>
      </c>
      <c r="G49" s="230"/>
      <c r="H49" s="230"/>
      <c r="I49" s="230">
        <f t="shared" si="23"/>
        <v>0</v>
      </c>
      <c r="J49" s="230">
        <f t="shared" si="23"/>
        <v>0</v>
      </c>
      <c r="K49" s="230">
        <f t="shared" si="23"/>
        <v>0</v>
      </c>
      <c r="L49" s="230">
        <f t="shared" si="23"/>
        <v>0</v>
      </c>
      <c r="M49" s="230">
        <f aca="true" t="shared" si="24" ref="M49:T49">SUM(M47:M48)</f>
        <v>0</v>
      </c>
      <c r="N49" s="230">
        <f>SUM(N47:N48)</f>
        <v>7380000</v>
      </c>
      <c r="O49" s="230">
        <f>SUM(O47:O48)</f>
        <v>0</v>
      </c>
      <c r="P49" s="230">
        <f t="shared" si="24"/>
        <v>0</v>
      </c>
      <c r="Q49" s="230">
        <f t="shared" si="24"/>
        <v>0</v>
      </c>
      <c r="R49" s="230">
        <f t="shared" si="24"/>
        <v>0</v>
      </c>
      <c r="S49" s="230">
        <f t="shared" si="24"/>
        <v>0</v>
      </c>
      <c r="T49" s="230">
        <f t="shared" si="24"/>
        <v>0</v>
      </c>
      <c r="U49" s="230">
        <f aca="true" t="shared" si="25" ref="U49:Z49">SUM(U47:U48)</f>
        <v>10000</v>
      </c>
      <c r="V49" s="230"/>
      <c r="W49" s="230">
        <f t="shared" si="25"/>
        <v>0</v>
      </c>
      <c r="X49" s="230">
        <f t="shared" si="25"/>
        <v>746000</v>
      </c>
      <c r="Y49" s="230">
        <f t="shared" si="25"/>
        <v>0</v>
      </c>
      <c r="Z49" s="230">
        <f t="shared" si="25"/>
        <v>0</v>
      </c>
      <c r="AA49" s="230">
        <f aca="true" t="shared" si="26" ref="AA49:AF49">SUM(AA47:AA48)</f>
        <v>0</v>
      </c>
      <c r="AB49" s="230">
        <f t="shared" si="26"/>
        <v>0</v>
      </c>
      <c r="AC49" s="230">
        <f t="shared" si="26"/>
        <v>0</v>
      </c>
      <c r="AD49" s="230">
        <f t="shared" si="26"/>
        <v>0</v>
      </c>
      <c r="AE49" s="230">
        <f>SUM(AE47:AE48)</f>
        <v>0</v>
      </c>
      <c r="AF49" s="230">
        <f t="shared" si="26"/>
        <v>0</v>
      </c>
      <c r="AG49" s="292">
        <f t="shared" si="7"/>
        <v>8404000</v>
      </c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</row>
    <row r="50" spans="1:53" ht="19.5" customHeight="1">
      <c r="A50" s="263">
        <v>31</v>
      </c>
      <c r="B50" s="245" t="s">
        <v>399</v>
      </c>
      <c r="C50" s="242" t="s">
        <v>400</v>
      </c>
      <c r="D50" s="231">
        <v>982160</v>
      </c>
      <c r="E50" s="231">
        <v>253800</v>
      </c>
      <c r="F50" s="231"/>
      <c r="G50" s="231"/>
      <c r="H50" s="231"/>
      <c r="I50" s="231"/>
      <c r="J50" s="231"/>
      <c r="K50" s="231">
        <v>45090</v>
      </c>
      <c r="L50" s="231">
        <v>581310</v>
      </c>
      <c r="M50" s="231">
        <v>1346760</v>
      </c>
      <c r="N50" s="231">
        <v>3094200</v>
      </c>
      <c r="O50" s="231">
        <v>2081998</v>
      </c>
      <c r="P50" s="231">
        <v>540000</v>
      </c>
      <c r="Q50" s="231">
        <v>396528</v>
      </c>
      <c r="R50" s="231">
        <v>720360</v>
      </c>
      <c r="S50" s="231"/>
      <c r="T50" s="230"/>
      <c r="U50" s="231">
        <v>72530</v>
      </c>
      <c r="V50" s="231">
        <v>202500</v>
      </c>
      <c r="W50" s="231">
        <v>5250</v>
      </c>
      <c r="X50" s="231">
        <v>2538540</v>
      </c>
      <c r="Y50" s="231"/>
      <c r="Z50" s="231">
        <v>4614561</v>
      </c>
      <c r="AA50" s="231"/>
      <c r="AB50" s="231">
        <v>1647000</v>
      </c>
      <c r="AC50" s="231">
        <v>9905</v>
      </c>
      <c r="AD50" s="231"/>
      <c r="AE50" s="231"/>
      <c r="AF50" s="231"/>
      <c r="AG50" s="292">
        <f t="shared" si="7"/>
        <v>19132492</v>
      </c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</row>
    <row r="51" spans="1:53" ht="19.5" customHeight="1" hidden="1">
      <c r="A51" s="263">
        <v>32</v>
      </c>
      <c r="B51" s="245" t="s">
        <v>401</v>
      </c>
      <c r="C51" s="242" t="s">
        <v>402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0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92">
        <f t="shared" si="7"/>
        <v>0</v>
      </c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</row>
    <row r="52" spans="1:53" ht="19.5" customHeight="1" hidden="1">
      <c r="A52" s="263">
        <v>33</v>
      </c>
      <c r="B52" s="245" t="s">
        <v>403</v>
      </c>
      <c r="C52" s="242" t="s">
        <v>404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0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92">
        <f t="shared" si="7"/>
        <v>0</v>
      </c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</row>
    <row r="53" spans="1:53" ht="19.5" customHeight="1" hidden="1">
      <c r="A53" s="263">
        <v>34</v>
      </c>
      <c r="B53" s="245" t="s">
        <v>405</v>
      </c>
      <c r="C53" s="242" t="s">
        <v>406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0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92">
        <f t="shared" si="7"/>
        <v>0</v>
      </c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1:53" ht="19.5" customHeight="1" hidden="1">
      <c r="A54" s="263">
        <v>35</v>
      </c>
      <c r="B54" s="245" t="s">
        <v>407</v>
      </c>
      <c r="C54" s="242" t="s">
        <v>408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0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92">
        <f t="shared" si="7"/>
        <v>0</v>
      </c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1:53" ht="24.75" customHeight="1">
      <c r="A55" s="263">
        <v>32</v>
      </c>
      <c r="B55" s="245" t="s">
        <v>1315</v>
      </c>
      <c r="C55" s="242" t="s">
        <v>408</v>
      </c>
      <c r="D55" s="231">
        <v>500000</v>
      </c>
      <c r="E55" s="231"/>
      <c r="F55" s="231"/>
      <c r="G55" s="231"/>
      <c r="H55" s="231"/>
      <c r="I55" s="231"/>
      <c r="J55" s="231"/>
      <c r="K55" s="231"/>
      <c r="L55" s="231"/>
      <c r="M55" s="274"/>
      <c r="N55" s="274"/>
      <c r="O55" s="274"/>
      <c r="P55" s="274"/>
      <c r="Q55" s="231"/>
      <c r="R55" s="274"/>
      <c r="S55" s="274"/>
      <c r="T55" s="274"/>
      <c r="U55" s="274"/>
      <c r="V55" s="274"/>
      <c r="W55" s="231"/>
      <c r="X55" s="231">
        <v>50000</v>
      </c>
      <c r="Y55" s="231"/>
      <c r="Z55" s="231"/>
      <c r="AA55" s="231"/>
      <c r="AB55" s="231"/>
      <c r="AC55" s="231"/>
      <c r="AD55" s="231"/>
      <c r="AE55" s="231"/>
      <c r="AF55" s="231"/>
      <c r="AG55" s="292">
        <f t="shared" si="7"/>
        <v>550000</v>
      </c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1:53" ht="24.75" customHeight="1">
      <c r="A56" s="263">
        <v>33</v>
      </c>
      <c r="B56" s="245" t="s">
        <v>1112</v>
      </c>
      <c r="C56" s="242"/>
      <c r="D56" s="231">
        <v>100000</v>
      </c>
      <c r="E56" s="231"/>
      <c r="F56" s="231"/>
      <c r="G56" s="231"/>
      <c r="H56" s="231"/>
      <c r="I56" s="231"/>
      <c r="J56" s="231"/>
      <c r="K56" s="231"/>
      <c r="L56" s="231"/>
      <c r="M56" s="274"/>
      <c r="N56" s="274"/>
      <c r="O56" s="274"/>
      <c r="P56" s="274"/>
      <c r="Q56" s="231"/>
      <c r="R56" s="274">
        <v>240000</v>
      </c>
      <c r="S56" s="274"/>
      <c r="T56" s="274"/>
      <c r="U56" s="274"/>
      <c r="V56" s="274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92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1:53" ht="19.5" customHeight="1">
      <c r="A57" s="263">
        <v>34</v>
      </c>
      <c r="B57" s="249" t="s">
        <v>409</v>
      </c>
      <c r="C57" s="247" t="s">
        <v>410</v>
      </c>
      <c r="D57" s="230">
        <f>SUM(D50:D56)</f>
        <v>1582160</v>
      </c>
      <c r="E57" s="230">
        <f aca="true" t="shared" si="27" ref="E57:L57">SUM(E50:E54)</f>
        <v>253800</v>
      </c>
      <c r="F57" s="230">
        <f>SUM(F50:F55)</f>
        <v>0</v>
      </c>
      <c r="G57" s="230"/>
      <c r="H57" s="230"/>
      <c r="I57" s="230">
        <f t="shared" si="27"/>
        <v>0</v>
      </c>
      <c r="J57" s="230">
        <f t="shared" si="27"/>
        <v>0</v>
      </c>
      <c r="K57" s="230">
        <f t="shared" si="27"/>
        <v>45090</v>
      </c>
      <c r="L57" s="230">
        <f t="shared" si="27"/>
        <v>581310</v>
      </c>
      <c r="M57" s="230">
        <f aca="true" t="shared" si="28" ref="M57:T57">SUM(M50:M54)</f>
        <v>1346760</v>
      </c>
      <c r="N57" s="230">
        <f t="shared" si="28"/>
        <v>3094200</v>
      </c>
      <c r="O57" s="230">
        <f t="shared" si="28"/>
        <v>2081998</v>
      </c>
      <c r="P57" s="230">
        <f t="shared" si="28"/>
        <v>540000</v>
      </c>
      <c r="Q57" s="230">
        <f t="shared" si="28"/>
        <v>396528</v>
      </c>
      <c r="R57" s="230">
        <f>SUM(R50:R56)</f>
        <v>960360</v>
      </c>
      <c r="S57" s="230">
        <f t="shared" si="28"/>
        <v>0</v>
      </c>
      <c r="T57" s="230">
        <f t="shared" si="28"/>
        <v>0</v>
      </c>
      <c r="U57" s="230">
        <f>SUM(U50:U55)</f>
        <v>72530</v>
      </c>
      <c r="V57" s="230">
        <f>SUM(V50:V56)</f>
        <v>202500</v>
      </c>
      <c r="W57" s="230">
        <f>SUM(W50:W54)</f>
        <v>5250</v>
      </c>
      <c r="X57" s="230">
        <f>SUM(X50:X55)</f>
        <v>2588540</v>
      </c>
      <c r="Y57" s="230">
        <f>SUM(Y50:Y54)</f>
        <v>0</v>
      </c>
      <c r="Z57" s="230">
        <f>SUM(Z50:Z54)</f>
        <v>4614561</v>
      </c>
      <c r="AA57" s="230">
        <f aca="true" t="shared" si="29" ref="AA57:AF57">SUM(AA50:AA54)</f>
        <v>0</v>
      </c>
      <c r="AB57" s="230">
        <f t="shared" si="29"/>
        <v>1647000</v>
      </c>
      <c r="AC57" s="230">
        <f>SUM(AC50:AC55)</f>
        <v>9905</v>
      </c>
      <c r="AD57" s="230">
        <f t="shared" si="29"/>
        <v>0</v>
      </c>
      <c r="AE57" s="230">
        <f>SUM(AE50:AE55)</f>
        <v>0</v>
      </c>
      <c r="AF57" s="230">
        <f t="shared" si="29"/>
        <v>0</v>
      </c>
      <c r="AG57" s="292">
        <f aca="true" t="shared" si="30" ref="AG57:AG88">SUM(C57:AF57)</f>
        <v>20022492</v>
      </c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1:53" ht="19.5" customHeight="1">
      <c r="A58" s="263">
        <v>35</v>
      </c>
      <c r="B58" s="249" t="s">
        <v>411</v>
      </c>
      <c r="C58" s="247" t="s">
        <v>271</v>
      </c>
      <c r="D58" s="230">
        <f>SUM(D33+D36+D46+D49+D57)</f>
        <v>5350160</v>
      </c>
      <c r="E58" s="230">
        <f>SUM(E33+E36+E46+E49+E57)</f>
        <v>1193800</v>
      </c>
      <c r="F58" s="230">
        <f>SUM(F33+F36+F46+F49+F57)</f>
        <v>0</v>
      </c>
      <c r="G58" s="230"/>
      <c r="H58" s="230"/>
      <c r="I58" s="230">
        <f aca="true" t="shared" si="31" ref="I58:O58">SUM(I33+I36+I46+I49+I57)</f>
        <v>0</v>
      </c>
      <c r="J58" s="230">
        <f t="shared" si="31"/>
        <v>0</v>
      </c>
      <c r="K58" s="230">
        <f t="shared" si="31"/>
        <v>212090</v>
      </c>
      <c r="L58" s="230">
        <f t="shared" si="31"/>
        <v>2734310</v>
      </c>
      <c r="M58" s="230">
        <f t="shared" si="31"/>
        <v>6334760</v>
      </c>
      <c r="N58" s="230">
        <f t="shared" si="31"/>
        <v>14554200</v>
      </c>
      <c r="O58" s="230">
        <f t="shared" si="31"/>
        <v>9793108</v>
      </c>
      <c r="P58" s="230">
        <f aca="true" t="shared" si="32" ref="P58:W58">SUM(P33+P36+P46+P49+P57)</f>
        <v>2540000</v>
      </c>
      <c r="Q58" s="230">
        <f t="shared" si="32"/>
        <v>1865150</v>
      </c>
      <c r="R58" s="230">
        <f t="shared" si="32"/>
        <v>3628360</v>
      </c>
      <c r="S58" s="230">
        <f t="shared" si="32"/>
        <v>556800</v>
      </c>
      <c r="T58" s="230">
        <f t="shared" si="32"/>
        <v>0</v>
      </c>
      <c r="U58" s="230">
        <f t="shared" si="32"/>
        <v>366152</v>
      </c>
      <c r="V58" s="230">
        <f t="shared" si="32"/>
        <v>952500</v>
      </c>
      <c r="W58" s="230">
        <f t="shared" si="32"/>
        <v>110250</v>
      </c>
      <c r="X58" s="230">
        <f>X57+X49+X46+X33+X36</f>
        <v>12036540</v>
      </c>
      <c r="Y58" s="230">
        <f aca="true" t="shared" si="33" ref="Y58:AD58">SUM(Y33+Y36+Y46+Y49+Y57)</f>
        <v>0</v>
      </c>
      <c r="Z58" s="230">
        <f t="shared" si="33"/>
        <v>21705527</v>
      </c>
      <c r="AA58" s="230">
        <f t="shared" si="33"/>
        <v>0</v>
      </c>
      <c r="AB58" s="230">
        <f t="shared" si="33"/>
        <v>7747000</v>
      </c>
      <c r="AC58" s="230">
        <f t="shared" si="33"/>
        <v>51263</v>
      </c>
      <c r="AD58" s="230">
        <f t="shared" si="33"/>
        <v>0</v>
      </c>
      <c r="AE58" s="230">
        <f>AE57+AE49+AE46+AE33+AE36</f>
        <v>0</v>
      </c>
      <c r="AF58" s="230">
        <f>SUM(AF33+AF36+AF46+AF49+AF57)</f>
        <v>0</v>
      </c>
      <c r="AG58" s="292">
        <f t="shared" si="30"/>
        <v>91731970</v>
      </c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1:53" ht="19.5" customHeight="1" hidden="1">
      <c r="A59" s="263">
        <v>35.6190476190476</v>
      </c>
      <c r="B59" s="245" t="s">
        <v>412</v>
      </c>
      <c r="C59" s="242" t="s">
        <v>413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0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92">
        <f t="shared" si="30"/>
        <v>0</v>
      </c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1:53" ht="19.5" customHeight="1">
      <c r="A60" s="263">
        <v>36</v>
      </c>
      <c r="B60" s="245" t="s">
        <v>414</v>
      </c>
      <c r="C60" s="242" t="s">
        <v>415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0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92">
        <f t="shared" si="30"/>
        <v>0</v>
      </c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1:53" ht="19.5" customHeight="1" hidden="1">
      <c r="A61" s="263">
        <v>36.4761904761905</v>
      </c>
      <c r="B61" s="245" t="s">
        <v>416</v>
      </c>
      <c r="C61" s="242" t="s">
        <v>417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0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92">
        <f t="shared" si="30"/>
        <v>0</v>
      </c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1:53" ht="19.5" customHeight="1" hidden="1">
      <c r="A62" s="263">
        <v>36.9047619047619</v>
      </c>
      <c r="B62" s="245" t="s">
        <v>418</v>
      </c>
      <c r="C62" s="242" t="s">
        <v>419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0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92">
        <f t="shared" si="30"/>
        <v>0</v>
      </c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1:53" ht="19.5" customHeight="1">
      <c r="A63" s="263">
        <v>37</v>
      </c>
      <c r="B63" s="245" t="s">
        <v>420</v>
      </c>
      <c r="C63" s="242" t="s">
        <v>421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0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92">
        <f t="shared" si="30"/>
        <v>0</v>
      </c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1:53" ht="19.5" customHeight="1" hidden="1">
      <c r="A64" s="263">
        <v>37.7619047619048</v>
      </c>
      <c r="B64" s="245" t="s">
        <v>422</v>
      </c>
      <c r="C64" s="242" t="s">
        <v>423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0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92">
        <f t="shared" si="30"/>
        <v>0</v>
      </c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1:53" ht="19.5" customHeight="1" hidden="1">
      <c r="A65" s="263">
        <v>38.1904761904762</v>
      </c>
      <c r="B65" s="245" t="s">
        <v>424</v>
      </c>
      <c r="C65" s="242" t="s">
        <v>425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0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92">
        <f t="shared" si="30"/>
        <v>0</v>
      </c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1:53" ht="19.5" customHeight="1">
      <c r="A66" s="263">
        <v>38</v>
      </c>
      <c r="B66" s="245" t="s">
        <v>426</v>
      </c>
      <c r="C66" s="242" t="s">
        <v>427</v>
      </c>
      <c r="D66" s="231"/>
      <c r="E66" s="231"/>
      <c r="F66" s="231"/>
      <c r="G66" s="231"/>
      <c r="H66" s="231"/>
      <c r="I66" s="231"/>
      <c r="J66" s="230">
        <f>SUM(J59:J65)</f>
        <v>0</v>
      </c>
      <c r="K66" s="231"/>
      <c r="L66" s="231"/>
      <c r="M66" s="231"/>
      <c r="N66" s="231"/>
      <c r="O66" s="231"/>
      <c r="P66" s="231"/>
      <c r="Q66" s="231"/>
      <c r="R66" s="231"/>
      <c r="S66" s="231"/>
      <c r="T66" s="230"/>
      <c r="U66" s="231"/>
      <c r="V66" s="231"/>
      <c r="W66" s="231"/>
      <c r="X66" s="231"/>
      <c r="Y66" s="231"/>
      <c r="Z66" s="231"/>
      <c r="AA66" s="231"/>
      <c r="AB66" s="231"/>
      <c r="AC66" s="231"/>
      <c r="AD66" s="231">
        <v>350000</v>
      </c>
      <c r="AE66" s="231">
        <v>1635000</v>
      </c>
      <c r="AF66" s="231"/>
      <c r="AG66" s="292">
        <f t="shared" si="30"/>
        <v>1985000</v>
      </c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1:53" ht="19.5" customHeight="1">
      <c r="A67" s="263">
        <v>39</v>
      </c>
      <c r="B67" s="249" t="s">
        <v>428</v>
      </c>
      <c r="C67" s="247" t="s">
        <v>272</v>
      </c>
      <c r="D67" s="230">
        <f>SUM(D59:D66)</f>
        <v>0</v>
      </c>
      <c r="E67" s="230">
        <f>SUM(E59:E66)</f>
        <v>0</v>
      </c>
      <c r="F67" s="230">
        <f>SUM(F59:F66)</f>
        <v>0</v>
      </c>
      <c r="G67" s="230"/>
      <c r="H67" s="230"/>
      <c r="I67" s="230">
        <f>SUM(I59:I66)</f>
        <v>0</v>
      </c>
      <c r="J67" s="231"/>
      <c r="K67" s="230">
        <f aca="true" t="shared" si="34" ref="K67:T67">SUM(K59:K66)</f>
        <v>0</v>
      </c>
      <c r="L67" s="230">
        <f t="shared" si="34"/>
        <v>0</v>
      </c>
      <c r="M67" s="230">
        <f t="shared" si="34"/>
        <v>0</v>
      </c>
      <c r="N67" s="230"/>
      <c r="O67" s="230"/>
      <c r="P67" s="230">
        <f t="shared" si="34"/>
        <v>0</v>
      </c>
      <c r="Q67" s="230">
        <f t="shared" si="34"/>
        <v>0</v>
      </c>
      <c r="R67" s="230">
        <f t="shared" si="34"/>
        <v>0</v>
      </c>
      <c r="S67" s="230">
        <f t="shared" si="34"/>
        <v>0</v>
      </c>
      <c r="T67" s="230">
        <f t="shared" si="34"/>
        <v>0</v>
      </c>
      <c r="U67" s="230">
        <f aca="true" t="shared" si="35" ref="U67:Z67">SUM(U59:U66)</f>
        <v>0</v>
      </c>
      <c r="V67" s="230"/>
      <c r="W67" s="230">
        <f t="shared" si="35"/>
        <v>0</v>
      </c>
      <c r="X67" s="230">
        <f t="shared" si="35"/>
        <v>0</v>
      </c>
      <c r="Y67" s="230">
        <f t="shared" si="35"/>
        <v>0</v>
      </c>
      <c r="Z67" s="230">
        <f t="shared" si="35"/>
        <v>0</v>
      </c>
      <c r="AA67" s="230">
        <f aca="true" t="shared" si="36" ref="AA67:AF67">SUM(AA59:AA66)</f>
        <v>0</v>
      </c>
      <c r="AB67" s="230">
        <f t="shared" si="36"/>
        <v>0</v>
      </c>
      <c r="AC67" s="230">
        <f t="shared" si="36"/>
        <v>0</v>
      </c>
      <c r="AD67" s="230">
        <f t="shared" si="36"/>
        <v>350000</v>
      </c>
      <c r="AE67" s="230">
        <f t="shared" si="36"/>
        <v>1635000</v>
      </c>
      <c r="AF67" s="230">
        <f t="shared" si="36"/>
        <v>0</v>
      </c>
      <c r="AG67" s="292">
        <f t="shared" si="30"/>
        <v>1985000</v>
      </c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1:53" ht="19.5" customHeight="1" hidden="1">
      <c r="A68" s="263">
        <v>39.4761904761905</v>
      </c>
      <c r="B68" s="243" t="s">
        <v>429</v>
      </c>
      <c r="C68" s="242" t="s">
        <v>430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0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92">
        <f t="shared" si="30"/>
        <v>0</v>
      </c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1:53" ht="19.5" customHeight="1" hidden="1">
      <c r="A69" s="263">
        <v>39.9047619047619</v>
      </c>
      <c r="B69" s="243" t="s">
        <v>431</v>
      </c>
      <c r="C69" s="242" t="s">
        <v>432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0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92">
        <f t="shared" si="30"/>
        <v>0</v>
      </c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1:53" ht="29.25" customHeight="1" hidden="1">
      <c r="A70" s="263">
        <v>40.3333333333333</v>
      </c>
      <c r="B70" s="243" t="s">
        <v>433</v>
      </c>
      <c r="C70" s="242" t="s">
        <v>434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0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92">
        <f t="shared" si="30"/>
        <v>0</v>
      </c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1:53" ht="29.25" customHeight="1" hidden="1">
      <c r="A71" s="263">
        <v>40.7619047619048</v>
      </c>
      <c r="B71" s="243" t="s">
        <v>435</v>
      </c>
      <c r="C71" s="242" t="s">
        <v>436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0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92">
        <f t="shared" si="30"/>
        <v>0</v>
      </c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1:53" ht="29.25" customHeight="1" hidden="1">
      <c r="A72" s="263">
        <v>41.1904761904762</v>
      </c>
      <c r="B72" s="243" t="s">
        <v>437</v>
      </c>
      <c r="C72" s="242" t="s">
        <v>438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0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92">
        <f t="shared" si="30"/>
        <v>0</v>
      </c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1:53" ht="29.25" customHeight="1">
      <c r="A73" s="263">
        <v>40</v>
      </c>
      <c r="B73" s="243" t="s">
        <v>987</v>
      </c>
      <c r="C73" s="242" t="s">
        <v>432</v>
      </c>
      <c r="D73" s="231"/>
      <c r="E73" s="231"/>
      <c r="F73" s="231"/>
      <c r="G73" s="231">
        <v>484000</v>
      </c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0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92">
        <f t="shared" si="30"/>
        <v>484000</v>
      </c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1:53" ht="15.75">
      <c r="A74" s="263">
        <v>41</v>
      </c>
      <c r="B74" s="243" t="s">
        <v>985</v>
      </c>
      <c r="C74" s="242" t="s">
        <v>436</v>
      </c>
      <c r="D74" s="231">
        <v>600000</v>
      </c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0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92">
        <f t="shared" si="30"/>
        <v>600000</v>
      </c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1:53" ht="15.75">
      <c r="A75" s="263">
        <v>42</v>
      </c>
      <c r="B75" s="243"/>
      <c r="C75" s="242" t="s">
        <v>438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0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92">
        <f t="shared" si="30"/>
        <v>0</v>
      </c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1:53" ht="19.5" customHeight="1">
      <c r="A76" s="263">
        <v>43</v>
      </c>
      <c r="B76" s="243" t="s">
        <v>439</v>
      </c>
      <c r="C76" s="242" t="s">
        <v>440</v>
      </c>
      <c r="D76" s="231"/>
      <c r="E76" s="231"/>
      <c r="F76" s="231"/>
      <c r="G76" s="231"/>
      <c r="H76" s="231"/>
      <c r="I76" s="231">
        <v>861472</v>
      </c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0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92">
        <f t="shared" si="30"/>
        <v>861472</v>
      </c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1:53" ht="29.25" customHeight="1" hidden="1">
      <c r="A77" s="263">
        <v>44</v>
      </c>
      <c r="B77" s="243" t="s">
        <v>441</v>
      </c>
      <c r="C77" s="242" t="s">
        <v>442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0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92">
        <f t="shared" si="30"/>
        <v>0</v>
      </c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1:53" ht="29.25" customHeight="1" hidden="1">
      <c r="A78" s="263">
        <v>45</v>
      </c>
      <c r="B78" s="243" t="s">
        <v>443</v>
      </c>
      <c r="C78" s="242" t="s">
        <v>444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0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92">
        <f t="shared" si="30"/>
        <v>0</v>
      </c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1:53" ht="19.5" customHeight="1" hidden="1">
      <c r="A79" s="263">
        <v>46</v>
      </c>
      <c r="B79" s="243" t="s">
        <v>445</v>
      </c>
      <c r="C79" s="242" t="s">
        <v>446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0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92">
        <f t="shared" si="30"/>
        <v>0</v>
      </c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1:53" ht="19.5" customHeight="1" hidden="1">
      <c r="A80" s="263">
        <v>47</v>
      </c>
      <c r="B80" s="240" t="s">
        <v>447</v>
      </c>
      <c r="C80" s="242" t="s">
        <v>448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0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92">
        <f t="shared" si="30"/>
        <v>0</v>
      </c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1:53" ht="19.5" customHeight="1">
      <c r="A81" s="263">
        <v>44</v>
      </c>
      <c r="B81" s="243" t="s">
        <v>449</v>
      </c>
      <c r="C81" s="242" t="s">
        <v>451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0"/>
      <c r="U81" s="231">
        <v>892392</v>
      </c>
      <c r="V81" s="231"/>
      <c r="W81" s="231"/>
      <c r="X81" s="231"/>
      <c r="Y81" s="231">
        <v>1800000</v>
      </c>
      <c r="Z81" s="231"/>
      <c r="AA81" s="231"/>
      <c r="AB81" s="231"/>
      <c r="AC81" s="231"/>
      <c r="AD81" s="231"/>
      <c r="AE81" s="231"/>
      <c r="AF81" s="231"/>
      <c r="AG81" s="292">
        <f t="shared" si="30"/>
        <v>2692392</v>
      </c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1:53" ht="19.5" customHeight="1">
      <c r="A82" s="263">
        <v>45</v>
      </c>
      <c r="B82" s="240" t="s">
        <v>450</v>
      </c>
      <c r="C82" s="242" t="s">
        <v>983</v>
      </c>
      <c r="D82" s="231"/>
      <c r="E82" s="231"/>
      <c r="F82" s="231"/>
      <c r="G82" s="231"/>
      <c r="H82" s="231"/>
      <c r="I82" s="231"/>
      <c r="J82" s="230">
        <f>SUM(J67:J81)</f>
        <v>0</v>
      </c>
      <c r="K82" s="231"/>
      <c r="L82" s="231"/>
      <c r="M82" s="231"/>
      <c r="N82" s="231"/>
      <c r="O82" s="231"/>
      <c r="P82" s="231"/>
      <c r="Q82" s="231"/>
      <c r="R82" s="231"/>
      <c r="S82" s="231"/>
      <c r="T82" s="230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>
        <f>'4.b.m.'!H805</f>
        <v>36163045</v>
      </c>
      <c r="AG82" s="292">
        <f t="shared" si="30"/>
        <v>36163045</v>
      </c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1:53" ht="19.5" customHeight="1">
      <c r="A83" s="263">
        <v>46</v>
      </c>
      <c r="B83" s="249" t="s">
        <v>452</v>
      </c>
      <c r="C83" s="247" t="s">
        <v>273</v>
      </c>
      <c r="D83" s="230">
        <f>SUM(D68:D82)</f>
        <v>600000</v>
      </c>
      <c r="E83" s="230">
        <f>SUM(E68:E82)</f>
        <v>0</v>
      </c>
      <c r="F83" s="230">
        <f>SUM(F68:F82)</f>
        <v>0</v>
      </c>
      <c r="G83" s="230">
        <f>SUM(G68:G82)</f>
        <v>484000</v>
      </c>
      <c r="H83" s="230"/>
      <c r="I83" s="230">
        <f>SUM(I68:I82)</f>
        <v>861472</v>
      </c>
      <c r="J83" s="231"/>
      <c r="K83" s="230">
        <f aca="true" t="shared" si="37" ref="K83:T83">SUM(K68:K82)</f>
        <v>0</v>
      </c>
      <c r="L83" s="230">
        <f t="shared" si="37"/>
        <v>0</v>
      </c>
      <c r="M83" s="230">
        <f t="shared" si="37"/>
        <v>0</v>
      </c>
      <c r="N83" s="230"/>
      <c r="O83" s="230"/>
      <c r="P83" s="230">
        <f t="shared" si="37"/>
        <v>0</v>
      </c>
      <c r="Q83" s="230">
        <f t="shared" si="37"/>
        <v>0</v>
      </c>
      <c r="R83" s="230">
        <f t="shared" si="37"/>
        <v>0</v>
      </c>
      <c r="S83" s="230">
        <f t="shared" si="37"/>
        <v>0</v>
      </c>
      <c r="T83" s="230">
        <f t="shared" si="37"/>
        <v>0</v>
      </c>
      <c r="U83" s="230">
        <f aca="true" t="shared" si="38" ref="U83:Z83">SUM(U68:U82)</f>
        <v>892392</v>
      </c>
      <c r="V83" s="230"/>
      <c r="W83" s="230">
        <f t="shared" si="38"/>
        <v>0</v>
      </c>
      <c r="X83" s="230">
        <f t="shared" si="38"/>
        <v>0</v>
      </c>
      <c r="Y83" s="230">
        <f t="shared" si="38"/>
        <v>1800000</v>
      </c>
      <c r="Z83" s="230">
        <f t="shared" si="38"/>
        <v>0</v>
      </c>
      <c r="AA83" s="230">
        <f aca="true" t="shared" si="39" ref="AA83:AF83">SUM(AA68:AA82)</f>
        <v>0</v>
      </c>
      <c r="AB83" s="230">
        <f t="shared" si="39"/>
        <v>0</v>
      </c>
      <c r="AC83" s="230">
        <f t="shared" si="39"/>
        <v>0</v>
      </c>
      <c r="AD83" s="230">
        <f t="shared" si="39"/>
        <v>0</v>
      </c>
      <c r="AE83" s="230">
        <f t="shared" si="39"/>
        <v>0</v>
      </c>
      <c r="AF83" s="230">
        <f t="shared" si="39"/>
        <v>36163045</v>
      </c>
      <c r="AG83" s="292">
        <f t="shared" si="30"/>
        <v>40800909</v>
      </c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1:53" ht="15.75">
      <c r="A84" s="263">
        <v>47</v>
      </c>
      <c r="B84" s="250" t="s">
        <v>453</v>
      </c>
      <c r="C84" s="242" t="s">
        <v>454</v>
      </c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0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92">
        <f t="shared" si="30"/>
        <v>0</v>
      </c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1:53" ht="15.75">
      <c r="A85" s="263">
        <v>48</v>
      </c>
      <c r="B85" s="250" t="s">
        <v>455</v>
      </c>
      <c r="C85" s="244" t="s">
        <v>456</v>
      </c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>
        <v>84997000</v>
      </c>
      <c r="O85" s="231">
        <v>93550337</v>
      </c>
      <c r="P85" s="231"/>
      <c r="Q85" s="231"/>
      <c r="R85" s="231"/>
      <c r="S85" s="231"/>
      <c r="T85" s="230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92">
        <f t="shared" si="30"/>
        <v>178547337</v>
      </c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1:53" ht="15.75" customHeight="1" hidden="1">
      <c r="A86" s="263">
        <v>53</v>
      </c>
      <c r="B86" s="250" t="s">
        <v>457</v>
      </c>
      <c r="C86" s="244" t="s">
        <v>458</v>
      </c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0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92">
        <f t="shared" si="30"/>
        <v>0</v>
      </c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1:54" ht="15.75">
      <c r="A87" s="263">
        <v>49</v>
      </c>
      <c r="B87" s="250" t="s">
        <v>459</v>
      </c>
      <c r="C87" s="242" t="s">
        <v>460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>
        <v>1747436</v>
      </c>
      <c r="P87" s="231"/>
      <c r="Q87" s="231"/>
      <c r="R87" s="231"/>
      <c r="S87" s="231"/>
      <c r="T87" s="230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>
        <v>858680</v>
      </c>
      <c r="AF87" s="231"/>
      <c r="AG87" s="292">
        <f t="shared" si="30"/>
        <v>2606116</v>
      </c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</row>
    <row r="88" spans="1:54" ht="15.75" customHeight="1" hidden="1">
      <c r="A88" s="263">
        <v>55</v>
      </c>
      <c r="B88" s="248" t="s">
        <v>461</v>
      </c>
      <c r="C88" s="242" t="s">
        <v>462</v>
      </c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0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92">
        <f t="shared" si="30"/>
        <v>0</v>
      </c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</row>
    <row r="89" spans="1:54" ht="15.75" customHeight="1" hidden="1">
      <c r="A89" s="263">
        <v>56</v>
      </c>
      <c r="B89" s="248" t="s">
        <v>463</v>
      </c>
      <c r="C89" s="242" t="s">
        <v>464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0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92">
        <f aca="true" t="shared" si="40" ref="AG89:AG108">SUM(C89:AF89)</f>
        <v>0</v>
      </c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</row>
    <row r="90" spans="1:54" ht="15.75">
      <c r="A90" s="263">
        <v>50</v>
      </c>
      <c r="B90" s="248" t="s">
        <v>465</v>
      </c>
      <c r="C90" s="242" t="s">
        <v>466</v>
      </c>
      <c r="D90" s="231"/>
      <c r="E90" s="231"/>
      <c r="F90" s="231"/>
      <c r="G90" s="231"/>
      <c r="H90" s="231"/>
      <c r="I90" s="231"/>
      <c r="J90" s="230">
        <f>SUM(J83:J89)</f>
        <v>0</v>
      </c>
      <c r="K90" s="231"/>
      <c r="L90" s="231"/>
      <c r="M90" s="231"/>
      <c r="N90" s="231">
        <v>22949190</v>
      </c>
      <c r="O90" s="231">
        <v>25730400</v>
      </c>
      <c r="P90" s="231"/>
      <c r="Q90" s="231"/>
      <c r="R90" s="231"/>
      <c r="S90" s="231"/>
      <c r="T90" s="230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>
        <v>231844</v>
      </c>
      <c r="AF90" s="231"/>
      <c r="AG90" s="292">
        <f t="shared" si="40"/>
        <v>48911434</v>
      </c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</row>
    <row r="91" spans="1:54" s="88" customFormat="1" ht="19.5" customHeight="1">
      <c r="A91" s="263">
        <v>51</v>
      </c>
      <c r="B91" s="251" t="s">
        <v>467</v>
      </c>
      <c r="C91" s="247" t="s">
        <v>468</v>
      </c>
      <c r="D91" s="230">
        <f>SUM(D84:D90)</f>
        <v>0</v>
      </c>
      <c r="E91" s="230">
        <f>SUM(E84:E90)</f>
        <v>0</v>
      </c>
      <c r="F91" s="230">
        <f>SUM(F84:F90)</f>
        <v>0</v>
      </c>
      <c r="G91" s="230">
        <f>SUM(G84:G90)</f>
        <v>0</v>
      </c>
      <c r="H91" s="230"/>
      <c r="I91" s="230">
        <f>SUM(I84:I90)</f>
        <v>0</v>
      </c>
      <c r="J91" s="231"/>
      <c r="K91" s="230">
        <f aca="true" t="shared" si="41" ref="K91:T91">SUM(K84:K90)</f>
        <v>0</v>
      </c>
      <c r="L91" s="230">
        <f t="shared" si="41"/>
        <v>0</v>
      </c>
      <c r="M91" s="230">
        <f t="shared" si="41"/>
        <v>0</v>
      </c>
      <c r="N91" s="230">
        <f>SUM(N84:N90)</f>
        <v>107946190</v>
      </c>
      <c r="O91" s="230">
        <f>SUM(O84:O90)</f>
        <v>121028173</v>
      </c>
      <c r="P91" s="230">
        <f t="shared" si="41"/>
        <v>0</v>
      </c>
      <c r="Q91" s="230">
        <f t="shared" si="41"/>
        <v>0</v>
      </c>
      <c r="R91" s="230">
        <f t="shared" si="41"/>
        <v>0</v>
      </c>
      <c r="S91" s="230">
        <f t="shared" si="41"/>
        <v>0</v>
      </c>
      <c r="T91" s="230">
        <f t="shared" si="41"/>
        <v>0</v>
      </c>
      <c r="U91" s="230">
        <f>SUM(U87:U90)</f>
        <v>0</v>
      </c>
      <c r="V91" s="230"/>
      <c r="W91" s="230">
        <f aca="true" t="shared" si="42" ref="W91:AF91">SUM(W84:W90)</f>
        <v>0</v>
      </c>
      <c r="X91" s="230">
        <f t="shared" si="42"/>
        <v>0</v>
      </c>
      <c r="Y91" s="230">
        <f t="shared" si="42"/>
        <v>0</v>
      </c>
      <c r="Z91" s="230">
        <f t="shared" si="42"/>
        <v>0</v>
      </c>
      <c r="AA91" s="230">
        <f t="shared" si="42"/>
        <v>0</v>
      </c>
      <c r="AB91" s="230">
        <f t="shared" si="42"/>
        <v>0</v>
      </c>
      <c r="AC91" s="230">
        <f t="shared" si="42"/>
        <v>0</v>
      </c>
      <c r="AD91" s="230">
        <f t="shared" si="42"/>
        <v>0</v>
      </c>
      <c r="AE91" s="230">
        <f>SUM(AE87:AE90)</f>
        <v>1090524</v>
      </c>
      <c r="AF91" s="230">
        <f t="shared" si="42"/>
        <v>0</v>
      </c>
      <c r="AG91" s="292">
        <f t="shared" si="40"/>
        <v>230064887</v>
      </c>
      <c r="AH91" s="519"/>
      <c r="AI91" s="519"/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19"/>
      <c r="AU91" s="519"/>
      <c r="AV91" s="519"/>
      <c r="AW91" s="519"/>
      <c r="AX91" s="519"/>
      <c r="AY91" s="519"/>
      <c r="AZ91" s="519"/>
      <c r="BA91" s="519"/>
      <c r="BB91" s="519"/>
    </row>
    <row r="92" spans="1:54" ht="19.5" customHeight="1">
      <c r="A92" s="263">
        <v>52</v>
      </c>
      <c r="B92" s="245" t="s">
        <v>469</v>
      </c>
      <c r="C92" s="242" t="s">
        <v>470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>
        <v>17263315</v>
      </c>
      <c r="N92" s="231"/>
      <c r="O92" s="231"/>
      <c r="P92" s="231"/>
      <c r="Q92" s="231"/>
      <c r="R92" s="231"/>
      <c r="S92" s="231"/>
      <c r="T92" s="230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92">
        <f t="shared" si="40"/>
        <v>17263315</v>
      </c>
      <c r="AH92" s="89"/>
      <c r="AI92" s="89"/>
      <c r="AJ92" s="89"/>
      <c r="AK92" s="520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</row>
    <row r="93" spans="1:54" ht="19.5" customHeight="1" hidden="1">
      <c r="A93" s="263">
        <v>60</v>
      </c>
      <c r="B93" s="245" t="s">
        <v>471</v>
      </c>
      <c r="C93" s="242" t="s">
        <v>472</v>
      </c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0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92">
        <f t="shared" si="40"/>
        <v>0</v>
      </c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</row>
    <row r="94" spans="1:54" ht="19.5" customHeight="1" hidden="1">
      <c r="A94" s="263">
        <v>61</v>
      </c>
      <c r="B94" s="245" t="s">
        <v>473</v>
      </c>
      <c r="C94" s="242" t="s">
        <v>474</v>
      </c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0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92">
        <f t="shared" si="40"/>
        <v>0</v>
      </c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</row>
    <row r="95" spans="1:54" ht="19.5" customHeight="1">
      <c r="A95" s="263">
        <v>53</v>
      </c>
      <c r="B95" s="245" t="s">
        <v>475</v>
      </c>
      <c r="C95" s="242" t="s">
        <v>476</v>
      </c>
      <c r="D95" s="231"/>
      <c r="E95" s="231"/>
      <c r="F95" s="231"/>
      <c r="G95" s="231"/>
      <c r="H95" s="231"/>
      <c r="I95" s="231"/>
      <c r="J95" s="230">
        <f>SUM(J91:J94)</f>
        <v>0</v>
      </c>
      <c r="K95" s="231"/>
      <c r="L95" s="231"/>
      <c r="M95" s="231">
        <v>4661095</v>
      </c>
      <c r="N95" s="231"/>
      <c r="O95" s="231"/>
      <c r="P95" s="231"/>
      <c r="Q95" s="231"/>
      <c r="R95" s="231"/>
      <c r="S95" s="231"/>
      <c r="T95" s="230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92">
        <f t="shared" si="40"/>
        <v>4661095</v>
      </c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</row>
    <row r="96" spans="1:54" s="88" customFormat="1" ht="19.5" customHeight="1">
      <c r="A96" s="263">
        <v>54</v>
      </c>
      <c r="B96" s="249" t="s">
        <v>477</v>
      </c>
      <c r="C96" s="247" t="s">
        <v>274</v>
      </c>
      <c r="D96" s="230">
        <f>SUM(D92:D95)</f>
        <v>0</v>
      </c>
      <c r="E96" s="230">
        <f>SUM(E92:E95)</f>
        <v>0</v>
      </c>
      <c r="F96" s="230">
        <f>SUM(F92:F95)</f>
        <v>0</v>
      </c>
      <c r="G96" s="230">
        <f>SUM(G92:G95)</f>
        <v>0</v>
      </c>
      <c r="H96" s="230"/>
      <c r="I96" s="230">
        <f>SUM(I92:I95)</f>
        <v>0</v>
      </c>
      <c r="J96" s="231"/>
      <c r="K96" s="230">
        <f aca="true" t="shared" si="43" ref="K96:T96">SUM(K92:K95)</f>
        <v>0</v>
      </c>
      <c r="L96" s="230">
        <f t="shared" si="43"/>
        <v>0</v>
      </c>
      <c r="M96" s="230">
        <f t="shared" si="43"/>
        <v>21924410</v>
      </c>
      <c r="N96" s="230"/>
      <c r="O96" s="230"/>
      <c r="P96" s="230">
        <f t="shared" si="43"/>
        <v>0</v>
      </c>
      <c r="Q96" s="230">
        <f t="shared" si="43"/>
        <v>0</v>
      </c>
      <c r="R96" s="230">
        <f t="shared" si="43"/>
        <v>0</v>
      </c>
      <c r="S96" s="230">
        <f t="shared" si="43"/>
        <v>0</v>
      </c>
      <c r="T96" s="230">
        <f t="shared" si="43"/>
        <v>0</v>
      </c>
      <c r="U96" s="230">
        <f aca="true" t="shared" si="44" ref="U96:Z96">SUM(U92:U95)</f>
        <v>0</v>
      </c>
      <c r="V96" s="230"/>
      <c r="W96" s="230">
        <f t="shared" si="44"/>
        <v>0</v>
      </c>
      <c r="X96" s="230">
        <f t="shared" si="44"/>
        <v>0</v>
      </c>
      <c r="Y96" s="230">
        <f t="shared" si="44"/>
        <v>0</v>
      </c>
      <c r="Z96" s="230">
        <f t="shared" si="44"/>
        <v>0</v>
      </c>
      <c r="AA96" s="230">
        <f aca="true" t="shared" si="45" ref="AA96:AF96">SUM(AA92:AA95)</f>
        <v>0</v>
      </c>
      <c r="AB96" s="230">
        <f t="shared" si="45"/>
        <v>0</v>
      </c>
      <c r="AC96" s="230">
        <f t="shared" si="45"/>
        <v>0</v>
      </c>
      <c r="AD96" s="230">
        <f t="shared" si="45"/>
        <v>0</v>
      </c>
      <c r="AE96" s="230"/>
      <c r="AF96" s="230">
        <f t="shared" si="45"/>
        <v>0</v>
      </c>
      <c r="AG96" s="292">
        <f t="shared" si="40"/>
        <v>21924410</v>
      </c>
      <c r="AH96" s="519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19"/>
      <c r="AU96" s="519"/>
      <c r="AV96" s="519"/>
      <c r="AW96" s="519"/>
      <c r="AX96" s="519"/>
      <c r="AY96" s="519"/>
      <c r="AZ96" s="519"/>
      <c r="BA96" s="519"/>
      <c r="BB96" s="519"/>
    </row>
    <row r="97" spans="1:54" ht="29.25" customHeight="1" hidden="1">
      <c r="A97" s="263">
        <v>64</v>
      </c>
      <c r="B97" s="245" t="s">
        <v>478</v>
      </c>
      <c r="C97" s="242" t="s">
        <v>479</v>
      </c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0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92">
        <f t="shared" si="40"/>
        <v>0</v>
      </c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</row>
    <row r="98" spans="1:54" ht="29.25" customHeight="1" hidden="1">
      <c r="A98" s="263">
        <v>65</v>
      </c>
      <c r="B98" s="245" t="s">
        <v>480</v>
      </c>
      <c r="C98" s="242" t="s">
        <v>481</v>
      </c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0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92">
        <f t="shared" si="40"/>
        <v>0</v>
      </c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</row>
    <row r="99" spans="1:54" ht="29.25" customHeight="1" hidden="1">
      <c r="A99" s="263">
        <v>66</v>
      </c>
      <c r="B99" s="245" t="s">
        <v>482</v>
      </c>
      <c r="C99" s="242" t="s">
        <v>483</v>
      </c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0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92">
        <f t="shared" si="40"/>
        <v>0</v>
      </c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</row>
    <row r="100" spans="1:54" ht="19.5" customHeight="1" hidden="1">
      <c r="A100" s="263">
        <v>67</v>
      </c>
      <c r="B100" s="245" t="s">
        <v>484</v>
      </c>
      <c r="C100" s="242" t="s">
        <v>485</v>
      </c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0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92">
        <f t="shared" si="40"/>
        <v>0</v>
      </c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</row>
    <row r="101" spans="1:54" ht="29.25" customHeight="1" hidden="1">
      <c r="A101" s="263">
        <v>68</v>
      </c>
      <c r="B101" s="245" t="s">
        <v>486</v>
      </c>
      <c r="C101" s="242" t="s">
        <v>487</v>
      </c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0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92">
        <f t="shared" si="40"/>
        <v>0</v>
      </c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</row>
    <row r="102" spans="1:54" ht="29.25" customHeight="1" hidden="1">
      <c r="A102" s="263">
        <v>69</v>
      </c>
      <c r="B102" s="245" t="s">
        <v>488</v>
      </c>
      <c r="C102" s="242" t="s">
        <v>489</v>
      </c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0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92">
        <f t="shared" si="40"/>
        <v>0</v>
      </c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</row>
    <row r="103" spans="1:54" ht="19.5" customHeight="1" hidden="1">
      <c r="A103" s="263">
        <v>70</v>
      </c>
      <c r="B103" s="245" t="s">
        <v>490</v>
      </c>
      <c r="C103" s="242" t="s">
        <v>491</v>
      </c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0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92">
        <f t="shared" si="40"/>
        <v>0</v>
      </c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</row>
    <row r="104" spans="1:54" ht="19.5" customHeight="1" hidden="1">
      <c r="A104" s="263">
        <v>71</v>
      </c>
      <c r="B104" s="245" t="s">
        <v>492</v>
      </c>
      <c r="C104" s="242" t="s">
        <v>493</v>
      </c>
      <c r="D104" s="231"/>
      <c r="E104" s="231"/>
      <c r="F104" s="231"/>
      <c r="G104" s="231"/>
      <c r="H104" s="231"/>
      <c r="I104" s="231"/>
      <c r="J104" s="230">
        <f>SUM(J96:J103)</f>
        <v>0</v>
      </c>
      <c r="K104" s="231"/>
      <c r="L104" s="231"/>
      <c r="M104" s="231"/>
      <c r="N104" s="231"/>
      <c r="O104" s="231"/>
      <c r="P104" s="231"/>
      <c r="Q104" s="231"/>
      <c r="R104" s="231"/>
      <c r="S104" s="231"/>
      <c r="T104" s="230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92">
        <f t="shared" si="40"/>
        <v>0</v>
      </c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</row>
    <row r="105" spans="1:54" ht="19.5" customHeight="1" hidden="1">
      <c r="A105" s="263">
        <v>72</v>
      </c>
      <c r="B105" s="249" t="s">
        <v>494</v>
      </c>
      <c r="C105" s="247" t="s">
        <v>495</v>
      </c>
      <c r="D105" s="230">
        <f>SUM(D97:D104)</f>
        <v>0</v>
      </c>
      <c r="E105" s="230">
        <f>SUM(E97:E104)</f>
        <v>0</v>
      </c>
      <c r="F105" s="230">
        <f>SUM(F97:F104)</f>
        <v>0</v>
      </c>
      <c r="G105" s="230"/>
      <c r="H105" s="230"/>
      <c r="I105" s="230">
        <f>SUM(I97:I104)</f>
        <v>0</v>
      </c>
      <c r="J105" s="230">
        <f>SUM(J28+J29+J58+J66+J82+J90+J95+J104)</f>
        <v>0</v>
      </c>
      <c r="K105" s="230">
        <f aca="true" t="shared" si="46" ref="K105:T105">SUM(K97:K104)</f>
        <v>0</v>
      </c>
      <c r="L105" s="230">
        <f t="shared" si="46"/>
        <v>0</v>
      </c>
      <c r="M105" s="230">
        <f t="shared" si="46"/>
        <v>0</v>
      </c>
      <c r="N105" s="230"/>
      <c r="O105" s="230"/>
      <c r="P105" s="230">
        <f t="shared" si="46"/>
        <v>0</v>
      </c>
      <c r="Q105" s="230">
        <f t="shared" si="46"/>
        <v>0</v>
      </c>
      <c r="R105" s="230">
        <f t="shared" si="46"/>
        <v>0</v>
      </c>
      <c r="S105" s="230">
        <f t="shared" si="46"/>
        <v>0</v>
      </c>
      <c r="T105" s="230">
        <f t="shared" si="46"/>
        <v>0</v>
      </c>
      <c r="U105" s="230">
        <f aca="true" t="shared" si="47" ref="U105:Z105">SUM(U97:U104)</f>
        <v>0</v>
      </c>
      <c r="V105" s="230"/>
      <c r="W105" s="230">
        <f t="shared" si="47"/>
        <v>0</v>
      </c>
      <c r="X105" s="230">
        <f t="shared" si="47"/>
        <v>0</v>
      </c>
      <c r="Y105" s="230">
        <f t="shared" si="47"/>
        <v>0</v>
      </c>
      <c r="Z105" s="230">
        <f t="shared" si="47"/>
        <v>0</v>
      </c>
      <c r="AA105" s="230">
        <f aca="true" t="shared" si="48" ref="AA105:AF105">SUM(AA97:AA104)</f>
        <v>0</v>
      </c>
      <c r="AB105" s="230">
        <f t="shared" si="48"/>
        <v>0</v>
      </c>
      <c r="AC105" s="230">
        <f t="shared" si="48"/>
        <v>0</v>
      </c>
      <c r="AD105" s="230">
        <f t="shared" si="48"/>
        <v>0</v>
      </c>
      <c r="AE105" s="230"/>
      <c r="AF105" s="230">
        <f t="shared" si="48"/>
        <v>0</v>
      </c>
      <c r="AG105" s="292">
        <f t="shared" si="40"/>
        <v>0</v>
      </c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</row>
    <row r="106" spans="1:54" s="88" customFormat="1" ht="19.5" customHeight="1">
      <c r="A106" s="263">
        <v>55</v>
      </c>
      <c r="B106" s="251" t="s">
        <v>496</v>
      </c>
      <c r="C106" s="252" t="s">
        <v>497</v>
      </c>
      <c r="D106" s="230">
        <f>D28+D29+D58+D67+D83+D91+D96</f>
        <v>14244080</v>
      </c>
      <c r="E106" s="230">
        <f>SUM(E28+E29+E58+E67+E83+E91+E96+E105)</f>
        <v>1193800</v>
      </c>
      <c r="F106" s="230">
        <f>SUM(F28+F29+F58+F67+F83+F91+F96+F105)</f>
        <v>0</v>
      </c>
      <c r="G106" s="230">
        <f>SUM(G28+G29+G58+G67+G83+G91+G96+G105)</f>
        <v>484000</v>
      </c>
      <c r="H106" s="230"/>
      <c r="I106" s="230">
        <f>SUM(I28+I29+I58+I67+I83+I91+I96+I105)</f>
        <v>861472</v>
      </c>
      <c r="J106" s="230"/>
      <c r="K106" s="230">
        <f>SUM(K28+K29+K58+K67+K83+K91+K96+K105)</f>
        <v>1473345</v>
      </c>
      <c r="L106" s="230">
        <f aca="true" t="shared" si="49" ref="L106:W106">SUM(L28+L29+L58+L67+L83+L91+L96+L105)</f>
        <v>2734310</v>
      </c>
      <c r="M106" s="230">
        <f t="shared" si="49"/>
        <v>28259170</v>
      </c>
      <c r="N106" s="230">
        <f t="shared" si="49"/>
        <v>122500390</v>
      </c>
      <c r="O106" s="230">
        <f t="shared" si="49"/>
        <v>130821281</v>
      </c>
      <c r="P106" s="230">
        <f t="shared" si="49"/>
        <v>2540000</v>
      </c>
      <c r="Q106" s="230">
        <f t="shared" si="49"/>
        <v>5641256</v>
      </c>
      <c r="R106" s="230">
        <f t="shared" si="49"/>
        <v>3628360</v>
      </c>
      <c r="S106" s="230">
        <f t="shared" si="49"/>
        <v>556800</v>
      </c>
      <c r="T106" s="230">
        <f t="shared" si="49"/>
        <v>0</v>
      </c>
      <c r="U106" s="230">
        <f t="shared" si="49"/>
        <v>8435349</v>
      </c>
      <c r="V106" s="230">
        <f t="shared" si="49"/>
        <v>952500</v>
      </c>
      <c r="W106" s="230">
        <f t="shared" si="49"/>
        <v>110250</v>
      </c>
      <c r="X106" s="230">
        <f>X58+X28+X29+X83</f>
        <v>15422026</v>
      </c>
      <c r="Y106" s="230">
        <f aca="true" t="shared" si="50" ref="Y106:AF106">SUM(Y28+Y29+Y58+Y67+Y83+Y91+Y96+Y105)</f>
        <v>1800000</v>
      </c>
      <c r="Z106" s="230">
        <f t="shared" si="50"/>
        <v>28789747</v>
      </c>
      <c r="AA106" s="230">
        <f t="shared" si="50"/>
        <v>0</v>
      </c>
      <c r="AB106" s="230">
        <f t="shared" si="50"/>
        <v>7747000</v>
      </c>
      <c r="AC106" s="230">
        <f t="shared" si="50"/>
        <v>2981263</v>
      </c>
      <c r="AD106" s="230">
        <f t="shared" si="50"/>
        <v>350000</v>
      </c>
      <c r="AE106" s="230">
        <f t="shared" si="50"/>
        <v>2857524</v>
      </c>
      <c r="AF106" s="230">
        <f t="shared" si="50"/>
        <v>36163045</v>
      </c>
      <c r="AG106" s="292">
        <f t="shared" si="40"/>
        <v>420546968</v>
      </c>
      <c r="AH106" s="519"/>
      <c r="AI106" s="519"/>
      <c r="AJ106" s="519"/>
      <c r="AK106" s="519"/>
      <c r="AL106" s="519"/>
      <c r="AM106" s="519"/>
      <c r="AN106" s="519"/>
      <c r="AO106" s="519"/>
      <c r="AP106" s="519"/>
      <c r="AQ106" s="519"/>
      <c r="AR106" s="519"/>
      <c r="AS106" s="519"/>
      <c r="AT106" s="519"/>
      <c r="AU106" s="519"/>
      <c r="AV106" s="519"/>
      <c r="AW106" s="519"/>
      <c r="AX106" s="519"/>
      <c r="AY106" s="519"/>
      <c r="AZ106" s="519"/>
      <c r="BA106" s="519"/>
      <c r="BB106" s="519"/>
    </row>
    <row r="107" spans="1:54" s="88" customFormat="1" ht="19.5" customHeight="1">
      <c r="A107" s="263">
        <v>56</v>
      </c>
      <c r="B107" s="251" t="s">
        <v>984</v>
      </c>
      <c r="C107" s="252" t="s">
        <v>1116</v>
      </c>
      <c r="D107" s="230"/>
      <c r="E107" s="230"/>
      <c r="F107" s="230"/>
      <c r="G107" s="230"/>
      <c r="H107" s="230">
        <v>4646988</v>
      </c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92">
        <f t="shared" si="40"/>
        <v>4646988</v>
      </c>
      <c r="AH107" s="519"/>
      <c r="AI107" s="519"/>
      <c r="AJ107" s="519"/>
      <c r="AK107" s="519"/>
      <c r="AL107" s="519"/>
      <c r="AM107" s="519"/>
      <c r="AN107" s="519"/>
      <c r="AO107" s="519"/>
      <c r="AP107" s="519"/>
      <c r="AQ107" s="519"/>
      <c r="AR107" s="519"/>
      <c r="AS107" s="519"/>
      <c r="AT107" s="519"/>
      <c r="AU107" s="519"/>
      <c r="AV107" s="519"/>
      <c r="AW107" s="519"/>
      <c r="AX107" s="519"/>
      <c r="AY107" s="519"/>
      <c r="AZ107" s="519"/>
      <c r="BA107" s="519"/>
      <c r="BB107" s="519"/>
    </row>
    <row r="108" spans="1:54" s="88" customFormat="1" ht="19.5" customHeight="1">
      <c r="A108" s="263">
        <v>57</v>
      </c>
      <c r="B108" s="251" t="s">
        <v>986</v>
      </c>
      <c r="C108" s="252" t="s">
        <v>1115</v>
      </c>
      <c r="D108" s="230"/>
      <c r="E108" s="230"/>
      <c r="F108" s="230"/>
      <c r="G108" s="230"/>
      <c r="H108" s="230"/>
      <c r="I108" s="292">
        <v>70436245</v>
      </c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92">
        <f t="shared" si="40"/>
        <v>70436245</v>
      </c>
      <c r="AH108" s="519"/>
      <c r="AI108" s="519"/>
      <c r="AJ108" s="519"/>
      <c r="AK108" s="519"/>
      <c r="AL108" s="519"/>
      <c r="AM108" s="519"/>
      <c r="AN108" s="519"/>
      <c r="AO108" s="519"/>
      <c r="AP108" s="519"/>
      <c r="AQ108" s="519"/>
      <c r="AR108" s="519"/>
      <c r="AS108" s="519"/>
      <c r="AT108" s="519"/>
      <c r="AU108" s="519"/>
      <c r="AV108" s="519"/>
      <c r="AW108" s="519"/>
      <c r="AX108" s="519"/>
      <c r="AY108" s="519"/>
      <c r="AZ108" s="519"/>
      <c r="BA108" s="519"/>
      <c r="BB108" s="519"/>
    </row>
    <row r="109" spans="1:54" s="88" customFormat="1" ht="19.5" customHeight="1">
      <c r="A109" s="263">
        <v>58</v>
      </c>
      <c r="B109" s="251" t="s">
        <v>32</v>
      </c>
      <c r="C109" s="252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92">
        <f>SUM(AG107:AG108)</f>
        <v>75083233</v>
      </c>
      <c r="AH109" s="519"/>
      <c r="AI109" s="519"/>
      <c r="AJ109" s="519"/>
      <c r="AK109" s="519"/>
      <c r="AL109" s="519"/>
      <c r="AM109" s="519"/>
      <c r="AN109" s="519"/>
      <c r="AO109" s="519"/>
      <c r="AP109" s="519"/>
      <c r="AQ109" s="519"/>
      <c r="AR109" s="519"/>
      <c r="AS109" s="519"/>
      <c r="AT109" s="519"/>
      <c r="AU109" s="519"/>
      <c r="AV109" s="519"/>
      <c r="AW109" s="519"/>
      <c r="AX109" s="519"/>
      <c r="AY109" s="519"/>
      <c r="AZ109" s="519"/>
      <c r="BA109" s="519"/>
      <c r="BB109" s="519"/>
    </row>
    <row r="110" spans="1:54" s="88" customFormat="1" ht="19.5" customHeight="1">
      <c r="A110" s="263">
        <v>59</v>
      </c>
      <c r="B110" s="251" t="s">
        <v>498</v>
      </c>
      <c r="C110" s="252" t="s">
        <v>10</v>
      </c>
      <c r="D110" s="230">
        <f aca="true" t="shared" si="51" ref="D110:I110">SUM(D106:D108)</f>
        <v>14244080</v>
      </c>
      <c r="E110" s="230">
        <f t="shared" si="51"/>
        <v>1193800</v>
      </c>
      <c r="F110" s="230">
        <f t="shared" si="51"/>
        <v>0</v>
      </c>
      <c r="G110" s="230">
        <f t="shared" si="51"/>
        <v>484000</v>
      </c>
      <c r="H110" s="230">
        <f t="shared" si="51"/>
        <v>4646988</v>
      </c>
      <c r="I110" s="230">
        <f t="shared" si="51"/>
        <v>71297717</v>
      </c>
      <c r="J110" s="230"/>
      <c r="K110" s="230">
        <f aca="true" t="shared" si="52" ref="K110:T110">SUM(K106:K108)</f>
        <v>1473345</v>
      </c>
      <c r="L110" s="230">
        <f t="shared" si="52"/>
        <v>2734310</v>
      </c>
      <c r="M110" s="230">
        <f t="shared" si="52"/>
        <v>28259170</v>
      </c>
      <c r="N110" s="230">
        <f t="shared" si="52"/>
        <v>122500390</v>
      </c>
      <c r="O110" s="230">
        <f t="shared" si="52"/>
        <v>130821281</v>
      </c>
      <c r="P110" s="230">
        <f t="shared" si="52"/>
        <v>2540000</v>
      </c>
      <c r="Q110" s="230">
        <f t="shared" si="52"/>
        <v>5641256</v>
      </c>
      <c r="R110" s="230">
        <f t="shared" si="52"/>
        <v>3628360</v>
      </c>
      <c r="S110" s="230">
        <f t="shared" si="52"/>
        <v>556800</v>
      </c>
      <c r="T110" s="230">
        <f t="shared" si="52"/>
        <v>0</v>
      </c>
      <c r="U110" s="230">
        <f aca="true" t="shared" si="53" ref="U110:Z110">SUM(U106:U108)</f>
        <v>8435349</v>
      </c>
      <c r="V110" s="230">
        <f>SUM(V106:V109)</f>
        <v>952500</v>
      </c>
      <c r="W110" s="230">
        <f t="shared" si="53"/>
        <v>110250</v>
      </c>
      <c r="X110" s="230">
        <f t="shared" si="53"/>
        <v>15422026</v>
      </c>
      <c r="Y110" s="230">
        <f t="shared" si="53"/>
        <v>1800000</v>
      </c>
      <c r="Z110" s="230">
        <f t="shared" si="53"/>
        <v>28789747</v>
      </c>
      <c r="AA110" s="230">
        <f aca="true" t="shared" si="54" ref="AA110:AF110">SUM(AA106:AA108)</f>
        <v>0</v>
      </c>
      <c r="AB110" s="230">
        <f t="shared" si="54"/>
        <v>7747000</v>
      </c>
      <c r="AC110" s="230">
        <f t="shared" si="54"/>
        <v>2981263</v>
      </c>
      <c r="AD110" s="230">
        <f t="shared" si="54"/>
        <v>350000</v>
      </c>
      <c r="AE110" s="230">
        <f>SUM(AE106:AE109)</f>
        <v>2857524</v>
      </c>
      <c r="AF110" s="230">
        <f t="shared" si="54"/>
        <v>36163045</v>
      </c>
      <c r="AG110" s="292">
        <f>SUM(C110:AF110)</f>
        <v>495630201</v>
      </c>
      <c r="AH110" s="519"/>
      <c r="AI110" s="519"/>
      <c r="AJ110" s="519"/>
      <c r="AK110" s="519"/>
      <c r="AL110" s="519"/>
      <c r="AM110" s="519"/>
      <c r="AN110" s="519"/>
      <c r="AO110" s="519"/>
      <c r="AP110" s="519"/>
      <c r="AQ110" s="519"/>
      <c r="AR110" s="519"/>
      <c r="AS110" s="519"/>
      <c r="AT110" s="519"/>
      <c r="AU110" s="519"/>
      <c r="AV110" s="519"/>
      <c r="AW110" s="519"/>
      <c r="AX110" s="519"/>
      <c r="AY110" s="519"/>
      <c r="AZ110" s="519"/>
      <c r="BA110" s="519"/>
      <c r="BB110" s="519"/>
    </row>
    <row r="111" spans="2:54" ht="12.75">
      <c r="B111" s="91"/>
      <c r="C111" s="91"/>
      <c r="AH111" s="519"/>
      <c r="AI111" s="51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</row>
    <row r="112" spans="2:3" ht="12.75">
      <c r="B112" s="91"/>
      <c r="C112" s="91"/>
    </row>
    <row r="113" spans="2:3" ht="12.75">
      <c r="B113" s="91"/>
      <c r="C113" s="91"/>
    </row>
    <row r="114" spans="2:3" ht="12.75">
      <c r="B114" s="91"/>
      <c r="C114" s="91"/>
    </row>
    <row r="115" ht="12.75">
      <c r="C115" s="91"/>
    </row>
    <row r="116" ht="12.75">
      <c r="C116" s="91"/>
    </row>
  </sheetData>
  <sheetProtection/>
  <mergeCells count="5">
    <mergeCell ref="A4:A7"/>
    <mergeCell ref="AG5:AG7"/>
    <mergeCell ref="A2:AI2"/>
    <mergeCell ref="A1:AI1"/>
    <mergeCell ref="AE6:AE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4" r:id="rId1"/>
  <headerFooter alignWithMargins="0">
    <oddHeader>&amp;LMAGYARPOLÁNY KÖZSÉG 
ÖNKORMÁNYZATA
&amp;C2021. ÉVI KÖLTSÉGVETÉS&amp;R4.a. melléklet a
2/2021. (II. 20.)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68"/>
  <sheetViews>
    <sheetView view="pageLayout" zoomScaleNormal="98" zoomScaleSheetLayoutView="100" workbookViewId="0" topLeftCell="A1">
      <selection activeCell="L4" sqref="L4"/>
    </sheetView>
  </sheetViews>
  <sheetFormatPr defaultColWidth="9.00390625" defaultRowHeight="12.75"/>
  <cols>
    <col min="1" max="1" width="8.125" style="265" bestFit="1" customWidth="1"/>
    <col min="2" max="2" width="4.00390625" style="2" bestFit="1" customWidth="1"/>
    <col min="3" max="3" width="10.125" style="1" bestFit="1" customWidth="1"/>
    <col min="4" max="4" width="65.375" style="0" customWidth="1"/>
    <col min="5" max="5" width="16.25390625" style="65" hidden="1" customWidth="1"/>
    <col min="6" max="6" width="12.75390625" style="1" hidden="1" customWidth="1"/>
    <col min="7" max="7" width="31.125" style="0" hidden="1" customWidth="1"/>
    <col min="8" max="8" width="30.125" style="341" bestFit="1" customWidth="1"/>
    <col min="9" max="9" width="24.625" style="488" customWidth="1"/>
    <col min="12" max="12" width="11.125" style="416" bestFit="1" customWidth="1"/>
  </cols>
  <sheetData>
    <row r="1" spans="4:9" ht="18">
      <c r="D1" s="3" t="s">
        <v>0</v>
      </c>
      <c r="E1" s="4"/>
      <c r="H1" s="315"/>
      <c r="I1" s="484"/>
    </row>
    <row r="2" spans="4:9" ht="27" customHeight="1">
      <c r="D2" s="5" t="s">
        <v>1</v>
      </c>
      <c r="E2" s="4"/>
      <c r="H2" s="315"/>
      <c r="I2" s="484"/>
    </row>
    <row r="3" spans="1:12" s="1" customFormat="1" ht="18">
      <c r="A3" s="265"/>
      <c r="B3" s="2"/>
      <c r="D3" s="3"/>
      <c r="E3" s="6"/>
      <c r="H3" s="316"/>
      <c r="I3" s="484"/>
      <c r="L3" s="417"/>
    </row>
    <row r="4" spans="1:9" ht="15.75">
      <c r="A4" s="799" t="s">
        <v>260</v>
      </c>
      <c r="B4" s="855" t="s">
        <v>2</v>
      </c>
      <c r="C4" s="855"/>
      <c r="D4" s="459" t="s">
        <v>3</v>
      </c>
      <c r="E4" s="460" t="s">
        <v>4</v>
      </c>
      <c r="F4" s="461">
        <v>511112</v>
      </c>
      <c r="G4" s="462"/>
      <c r="H4" s="460" t="s">
        <v>4</v>
      </c>
      <c r="I4" s="485" t="s">
        <v>5</v>
      </c>
    </row>
    <row r="5" spans="1:9" ht="18">
      <c r="A5" s="814"/>
      <c r="B5" s="801" t="s">
        <v>7</v>
      </c>
      <c r="C5" s="801"/>
      <c r="D5" s="8" t="s">
        <v>8</v>
      </c>
      <c r="E5" s="9" t="s">
        <v>9</v>
      </c>
      <c r="H5" s="317" t="s">
        <v>1195</v>
      </c>
      <c r="I5" s="486" t="s">
        <v>1194</v>
      </c>
    </row>
    <row r="6" spans="1:9" ht="18">
      <c r="A6" s="266">
        <v>1</v>
      </c>
      <c r="B6" s="11" t="s">
        <v>10</v>
      </c>
      <c r="C6" s="10">
        <v>121</v>
      </c>
      <c r="D6" s="12" t="s">
        <v>1151</v>
      </c>
      <c r="E6" s="13">
        <v>4464000</v>
      </c>
      <c r="F6" s="1">
        <v>514192</v>
      </c>
      <c r="H6" s="318">
        <v>6940800</v>
      </c>
      <c r="I6" s="839">
        <v>8352026</v>
      </c>
    </row>
    <row r="7" spans="1:9" ht="18">
      <c r="A7" s="266">
        <v>2</v>
      </c>
      <c r="B7" s="11" t="s">
        <v>10</v>
      </c>
      <c r="C7" s="10">
        <v>121</v>
      </c>
      <c r="D7" s="12" t="s">
        <v>1066</v>
      </c>
      <c r="E7" s="13">
        <v>1250000</v>
      </c>
      <c r="H7" s="318">
        <v>1041120</v>
      </c>
      <c r="I7" s="840"/>
    </row>
    <row r="8" spans="1:9" ht="18">
      <c r="A8" s="266">
        <v>3</v>
      </c>
      <c r="B8" s="11" t="s">
        <v>10</v>
      </c>
      <c r="C8" s="10">
        <v>121</v>
      </c>
      <c r="D8" s="298" t="s">
        <v>334</v>
      </c>
      <c r="E8" s="299"/>
      <c r="G8" s="1"/>
      <c r="H8" s="319">
        <v>260870</v>
      </c>
      <c r="I8" s="840"/>
    </row>
    <row r="9" spans="1:9" ht="18">
      <c r="A9" s="266">
        <v>4</v>
      </c>
      <c r="B9" s="11" t="s">
        <v>10</v>
      </c>
      <c r="C9" s="10">
        <v>121</v>
      </c>
      <c r="D9" s="39" t="s">
        <v>1153</v>
      </c>
      <c r="E9" s="299"/>
      <c r="G9" s="1"/>
      <c r="H9" s="319">
        <v>12000</v>
      </c>
      <c r="I9" s="841"/>
    </row>
    <row r="10" spans="1:9" ht="18">
      <c r="A10" s="266">
        <v>5</v>
      </c>
      <c r="B10" s="11" t="s">
        <v>10</v>
      </c>
      <c r="C10" s="10">
        <v>122</v>
      </c>
      <c r="D10" s="406" t="s">
        <v>944</v>
      </c>
      <c r="E10" s="299"/>
      <c r="G10" s="1"/>
      <c r="H10" s="319"/>
      <c r="I10" s="468"/>
    </row>
    <row r="11" spans="1:9" ht="18">
      <c r="A11" s="266">
        <v>6</v>
      </c>
      <c r="B11" s="11" t="s">
        <v>10</v>
      </c>
      <c r="C11" s="15">
        <v>12</v>
      </c>
      <c r="D11" s="16" t="s">
        <v>501</v>
      </c>
      <c r="E11" s="17">
        <f>SUM(E6:E7)</f>
        <v>5714000</v>
      </c>
      <c r="F11" s="1">
        <v>53111</v>
      </c>
      <c r="H11" s="320">
        <f>SUM(H6:H10)</f>
        <v>8254790</v>
      </c>
      <c r="I11" s="469">
        <f>SUM(I6:I10)</f>
        <v>8352026</v>
      </c>
    </row>
    <row r="12" spans="1:9" ht="18">
      <c r="A12" s="266">
        <v>7</v>
      </c>
      <c r="B12" s="11" t="s">
        <v>10</v>
      </c>
      <c r="C12" s="10">
        <v>21</v>
      </c>
      <c r="D12" s="18" t="s">
        <v>804</v>
      </c>
      <c r="E12" s="13">
        <f>SUM(E6+E7/2)*0.27</f>
        <v>1374030</v>
      </c>
      <c r="H12" s="318"/>
      <c r="I12" s="554">
        <v>916514</v>
      </c>
    </row>
    <row r="13" spans="1:9" ht="18">
      <c r="A13" s="266">
        <v>8</v>
      </c>
      <c r="B13" s="11" t="s">
        <v>10</v>
      </c>
      <c r="C13" s="10">
        <v>23</v>
      </c>
      <c r="D13" s="18" t="s">
        <v>1004</v>
      </c>
      <c r="E13" s="13"/>
      <c r="H13" s="318"/>
      <c r="I13" s="554"/>
    </row>
    <row r="14" spans="1:9" ht="18">
      <c r="A14" s="266">
        <v>9</v>
      </c>
      <c r="B14" s="11" t="s">
        <v>10</v>
      </c>
      <c r="C14" s="10">
        <v>27</v>
      </c>
      <c r="D14" s="18" t="s">
        <v>789</v>
      </c>
      <c r="E14" s="13"/>
      <c r="H14" s="318">
        <v>39130</v>
      </c>
      <c r="I14" s="554">
        <v>26906</v>
      </c>
    </row>
    <row r="15" spans="1:9" ht="18">
      <c r="A15" s="266">
        <v>10</v>
      </c>
      <c r="B15" s="11" t="s">
        <v>10</v>
      </c>
      <c r="C15" s="15">
        <v>2</v>
      </c>
      <c r="D15" s="19" t="s">
        <v>500</v>
      </c>
      <c r="E15" s="20">
        <f>SUM(E12:E12)</f>
        <v>1374030</v>
      </c>
      <c r="H15" s="321">
        <f>SUM(H12:H14)</f>
        <v>39130</v>
      </c>
      <c r="I15" s="469">
        <f>SUM(I12:I14)</f>
        <v>943420</v>
      </c>
    </row>
    <row r="16" spans="1:9" ht="18">
      <c r="A16" s="266">
        <v>11</v>
      </c>
      <c r="B16" s="11" t="s">
        <v>10</v>
      </c>
      <c r="C16" s="10">
        <v>312</v>
      </c>
      <c r="D16" s="18" t="s">
        <v>11</v>
      </c>
      <c r="E16" s="21">
        <v>100000</v>
      </c>
      <c r="F16" s="1">
        <v>55111</v>
      </c>
      <c r="H16" s="322"/>
      <c r="I16" s="468"/>
    </row>
    <row r="17" spans="1:9" ht="18">
      <c r="A17" s="266">
        <v>12</v>
      </c>
      <c r="B17" s="11" t="s">
        <v>10</v>
      </c>
      <c r="C17" s="10">
        <v>311</v>
      </c>
      <c r="D17" s="18" t="s">
        <v>753</v>
      </c>
      <c r="E17" s="22">
        <v>50000</v>
      </c>
      <c r="H17" s="322"/>
      <c r="I17" s="468"/>
    </row>
    <row r="18" spans="1:9" ht="18">
      <c r="A18" s="266">
        <v>13</v>
      </c>
      <c r="B18" s="11" t="s">
        <v>10</v>
      </c>
      <c r="C18" s="10">
        <v>311</v>
      </c>
      <c r="D18" s="18" t="s">
        <v>12</v>
      </c>
      <c r="E18" s="22"/>
      <c r="H18" s="322"/>
      <c r="I18" s="468"/>
    </row>
    <row r="19" spans="1:9" ht="18">
      <c r="A19" s="266">
        <v>14</v>
      </c>
      <c r="B19" s="11" t="s">
        <v>10</v>
      </c>
      <c r="C19" s="15">
        <v>31</v>
      </c>
      <c r="D19" s="19" t="s">
        <v>792</v>
      </c>
      <c r="E19" s="24">
        <f>SUM(E16:E18)</f>
        <v>150000</v>
      </c>
      <c r="F19" s="1">
        <v>55111</v>
      </c>
      <c r="H19" s="323">
        <f>SUM(H16:H18)</f>
        <v>0</v>
      </c>
      <c r="I19" s="469"/>
    </row>
    <row r="20" spans="1:12" ht="18">
      <c r="A20" s="266">
        <v>15</v>
      </c>
      <c r="B20" s="11" t="s">
        <v>10</v>
      </c>
      <c r="C20" s="300">
        <v>312</v>
      </c>
      <c r="D20" s="373" t="s">
        <v>835</v>
      </c>
      <c r="E20" s="301"/>
      <c r="F20" s="302"/>
      <c r="G20" s="303"/>
      <c r="H20" s="324"/>
      <c r="I20" s="824">
        <v>210103</v>
      </c>
      <c r="L20" s="375"/>
    </row>
    <row r="21" spans="1:9" ht="18">
      <c r="A21" s="266">
        <v>16</v>
      </c>
      <c r="B21" s="11" t="s">
        <v>10</v>
      </c>
      <c r="C21" s="300">
        <v>312</v>
      </c>
      <c r="D21" s="304" t="s">
        <v>790</v>
      </c>
      <c r="E21" s="305"/>
      <c r="F21" s="306"/>
      <c r="G21" s="307"/>
      <c r="H21" s="324"/>
      <c r="I21" s="825"/>
    </row>
    <row r="22" spans="1:9" ht="18">
      <c r="A22" s="266">
        <v>17</v>
      </c>
      <c r="B22" s="11" t="s">
        <v>10</v>
      </c>
      <c r="C22" s="300">
        <v>312</v>
      </c>
      <c r="D22" s="304" t="s">
        <v>791</v>
      </c>
      <c r="E22" s="305"/>
      <c r="F22" s="306"/>
      <c r="G22" s="307"/>
      <c r="H22" s="324"/>
      <c r="I22" s="826"/>
    </row>
    <row r="23" spans="1:9" ht="18">
      <c r="A23" s="266">
        <v>18</v>
      </c>
      <c r="B23" s="11" t="s">
        <v>10</v>
      </c>
      <c r="C23" s="15">
        <v>312</v>
      </c>
      <c r="D23" s="19" t="s">
        <v>793</v>
      </c>
      <c r="E23" s="24"/>
      <c r="H23" s="323">
        <f>SUM(H20:H22)</f>
        <v>0</v>
      </c>
      <c r="I23" s="323">
        <f>SUM(I20:I22)</f>
        <v>210103</v>
      </c>
    </row>
    <row r="24" spans="1:9" ht="18">
      <c r="A24" s="266">
        <v>19</v>
      </c>
      <c r="B24" s="11" t="s">
        <v>10</v>
      </c>
      <c r="C24" s="300">
        <v>321</v>
      </c>
      <c r="D24" s="373" t="s">
        <v>836</v>
      </c>
      <c r="E24" s="305"/>
      <c r="F24" s="306"/>
      <c r="G24" s="307"/>
      <c r="H24" s="324">
        <v>12000</v>
      </c>
      <c r="I24" s="858">
        <v>105056</v>
      </c>
    </row>
    <row r="25" spans="1:9" ht="18">
      <c r="A25" s="266">
        <v>20</v>
      </c>
      <c r="B25" s="11" t="s">
        <v>10</v>
      </c>
      <c r="C25" s="300">
        <v>321</v>
      </c>
      <c r="D25" s="304" t="s">
        <v>794</v>
      </c>
      <c r="E25" s="305"/>
      <c r="F25" s="306"/>
      <c r="G25" s="307"/>
      <c r="H25" s="324">
        <v>148000</v>
      </c>
      <c r="I25" s="859"/>
    </row>
    <row r="26" spans="1:9" ht="18">
      <c r="A26" s="266">
        <v>21</v>
      </c>
      <c r="B26" s="11" t="s">
        <v>10</v>
      </c>
      <c r="C26" s="15">
        <v>321</v>
      </c>
      <c r="D26" s="19" t="s">
        <v>795</v>
      </c>
      <c r="E26" s="24"/>
      <c r="H26" s="323">
        <f>SUM(H24:H25)</f>
        <v>160000</v>
      </c>
      <c r="I26" s="469">
        <f>SUM(I24)</f>
        <v>105056</v>
      </c>
    </row>
    <row r="27" spans="1:9" ht="18">
      <c r="A27" s="266">
        <v>22</v>
      </c>
      <c r="B27" s="11" t="s">
        <v>10</v>
      </c>
      <c r="C27" s="300">
        <v>332</v>
      </c>
      <c r="D27" s="304" t="s">
        <v>379</v>
      </c>
      <c r="E27" s="301"/>
      <c r="F27" s="302"/>
      <c r="G27" s="303"/>
      <c r="H27" s="375"/>
      <c r="I27" s="468"/>
    </row>
    <row r="28" spans="1:9" ht="18">
      <c r="A28" s="266">
        <v>23</v>
      </c>
      <c r="B28" s="11" t="s">
        <v>10</v>
      </c>
      <c r="C28" s="308">
        <v>334</v>
      </c>
      <c r="D28" s="304" t="s">
        <v>796</v>
      </c>
      <c r="E28" s="305"/>
      <c r="F28" s="306"/>
      <c r="G28" s="307"/>
      <c r="H28" s="324">
        <v>100000</v>
      </c>
      <c r="I28" s="468">
        <v>13385</v>
      </c>
    </row>
    <row r="29" spans="1:9" ht="18">
      <c r="A29" s="266">
        <v>24</v>
      </c>
      <c r="B29" s="11" t="s">
        <v>10</v>
      </c>
      <c r="C29" s="308">
        <v>333</v>
      </c>
      <c r="D29" s="373" t="s">
        <v>837</v>
      </c>
      <c r="E29" s="305"/>
      <c r="F29" s="306"/>
      <c r="G29" s="307"/>
      <c r="H29" s="324"/>
      <c r="I29" s="468"/>
    </row>
    <row r="30" spans="1:9" ht="18">
      <c r="A30" s="266">
        <v>25</v>
      </c>
      <c r="B30" s="11" t="s">
        <v>10</v>
      </c>
      <c r="C30" s="308">
        <v>335</v>
      </c>
      <c r="D30" s="304" t="s">
        <v>798</v>
      </c>
      <c r="E30" s="305"/>
      <c r="F30" s="306"/>
      <c r="G30" s="307"/>
      <c r="H30" s="324">
        <v>1500000</v>
      </c>
      <c r="I30" s="468">
        <v>1200134</v>
      </c>
    </row>
    <row r="31" spans="1:9" ht="18">
      <c r="A31" s="266">
        <v>26</v>
      </c>
      <c r="B31" s="11" t="s">
        <v>10</v>
      </c>
      <c r="C31" s="308">
        <v>336</v>
      </c>
      <c r="D31" s="373" t="s">
        <v>838</v>
      </c>
      <c r="E31" s="305"/>
      <c r="F31" s="306"/>
      <c r="G31" s="307"/>
      <c r="H31" s="324">
        <v>240000</v>
      </c>
      <c r="I31" s="468">
        <v>557600</v>
      </c>
    </row>
    <row r="32" spans="1:9" ht="18">
      <c r="A32" s="266">
        <v>27</v>
      </c>
      <c r="B32" s="11" t="s">
        <v>10</v>
      </c>
      <c r="C32" s="10">
        <v>337</v>
      </c>
      <c r="D32" s="18" t="s">
        <v>896</v>
      </c>
      <c r="E32" s="13">
        <v>20000</v>
      </c>
      <c r="H32" s="318">
        <v>1500000</v>
      </c>
      <c r="I32" s="839">
        <v>1299018</v>
      </c>
    </row>
    <row r="33" spans="1:9" ht="18">
      <c r="A33" s="266">
        <v>28</v>
      </c>
      <c r="B33" s="11" t="s">
        <v>10</v>
      </c>
      <c r="C33" s="10">
        <v>337</v>
      </c>
      <c r="D33" s="18" t="s">
        <v>1154</v>
      </c>
      <c r="E33" s="13">
        <v>5000</v>
      </c>
      <c r="H33" s="318"/>
      <c r="I33" s="840"/>
    </row>
    <row r="34" spans="1:9" ht="18">
      <c r="A34" s="266">
        <v>29</v>
      </c>
      <c r="B34" s="11" t="s">
        <v>10</v>
      </c>
      <c r="C34" s="10">
        <v>337</v>
      </c>
      <c r="D34" s="18" t="s">
        <v>897</v>
      </c>
      <c r="E34" s="13"/>
      <c r="H34" s="318"/>
      <c r="I34" s="840"/>
    </row>
    <row r="35" spans="1:9" ht="18">
      <c r="A35" s="266">
        <v>30</v>
      </c>
      <c r="B35" s="11" t="s">
        <v>10</v>
      </c>
      <c r="C35" s="10">
        <v>337</v>
      </c>
      <c r="D35" s="598" t="s">
        <v>801</v>
      </c>
      <c r="E35" s="13">
        <v>860000</v>
      </c>
      <c r="H35" s="318">
        <f>SUM(H32:H34)</f>
        <v>1500000</v>
      </c>
      <c r="I35" s="841"/>
    </row>
    <row r="36" spans="1:9" ht="18">
      <c r="A36" s="266">
        <v>31</v>
      </c>
      <c r="B36" s="11" t="s">
        <v>10</v>
      </c>
      <c r="C36" s="15">
        <v>33</v>
      </c>
      <c r="D36" s="19" t="s">
        <v>502</v>
      </c>
      <c r="E36" s="24">
        <f>SUM(E32:G35)</f>
        <v>885000</v>
      </c>
      <c r="F36" s="1">
        <v>56213</v>
      </c>
      <c r="H36" s="323">
        <f>H28+H29+H30+H31+H35+H27</f>
        <v>3340000</v>
      </c>
      <c r="I36" s="323">
        <f>SUM(I27:I35)</f>
        <v>3070137</v>
      </c>
    </row>
    <row r="37" spans="1:9" ht="18">
      <c r="A37" s="266">
        <v>32</v>
      </c>
      <c r="B37" s="11" t="s">
        <v>10</v>
      </c>
      <c r="C37" s="10">
        <v>342</v>
      </c>
      <c r="D37" s="18" t="s">
        <v>13</v>
      </c>
      <c r="E37" s="13">
        <v>150000</v>
      </c>
      <c r="H37" s="318">
        <v>268000</v>
      </c>
      <c r="I37" s="468">
        <v>36240</v>
      </c>
    </row>
    <row r="38" spans="1:9" ht="18">
      <c r="A38" s="266">
        <v>33</v>
      </c>
      <c r="B38" s="11" t="s">
        <v>10</v>
      </c>
      <c r="C38" s="10">
        <v>342</v>
      </c>
      <c r="D38" s="18" t="s">
        <v>259</v>
      </c>
      <c r="E38" s="13"/>
      <c r="H38" s="318"/>
      <c r="I38" s="468">
        <v>15748</v>
      </c>
    </row>
    <row r="39" spans="1:9" ht="18">
      <c r="A39" s="266">
        <v>34</v>
      </c>
      <c r="B39" s="11" t="s">
        <v>10</v>
      </c>
      <c r="C39" s="26">
        <v>34</v>
      </c>
      <c r="D39" s="27" t="s">
        <v>503</v>
      </c>
      <c r="E39" s="24">
        <f>SUM(E37)</f>
        <v>150000</v>
      </c>
      <c r="H39" s="323">
        <f>SUM(H37:H38)</f>
        <v>268000</v>
      </c>
      <c r="I39" s="469">
        <f>SUM(I37:I38)</f>
        <v>51988</v>
      </c>
    </row>
    <row r="40" spans="1:9" ht="18">
      <c r="A40" s="266">
        <v>35</v>
      </c>
      <c r="B40" s="11" t="s">
        <v>10</v>
      </c>
      <c r="C40" s="10">
        <v>351</v>
      </c>
      <c r="D40" s="18" t="s">
        <v>14</v>
      </c>
      <c r="E40" s="13" t="e">
        <f>SUM(E16+#REF!+E17+E32+E37)*0.27</f>
        <v>#REF!</v>
      </c>
      <c r="F40" s="1">
        <v>561111</v>
      </c>
      <c r="H40" s="318">
        <v>982160</v>
      </c>
      <c r="I40" s="468">
        <v>462880</v>
      </c>
    </row>
    <row r="41" spans="1:9" ht="18">
      <c r="A41" s="266">
        <v>36</v>
      </c>
      <c r="B41" s="11" t="s">
        <v>10</v>
      </c>
      <c r="C41" s="10">
        <v>351</v>
      </c>
      <c r="D41" s="18" t="s">
        <v>839</v>
      </c>
      <c r="E41" s="13"/>
      <c r="H41" s="318">
        <v>500000</v>
      </c>
      <c r="I41" s="468"/>
    </row>
    <row r="42" spans="1:9" ht="18">
      <c r="A42" s="266">
        <v>37</v>
      </c>
      <c r="B42" s="11" t="s">
        <v>10</v>
      </c>
      <c r="C42" s="10">
        <v>355</v>
      </c>
      <c r="D42" s="18" t="s">
        <v>860</v>
      </c>
      <c r="E42" s="13"/>
      <c r="H42" s="318">
        <v>100000</v>
      </c>
      <c r="I42" s="468">
        <v>2170466</v>
      </c>
    </row>
    <row r="43" spans="1:9" ht="18">
      <c r="A43" s="266">
        <v>38</v>
      </c>
      <c r="B43" s="11" t="s">
        <v>10</v>
      </c>
      <c r="C43" s="15">
        <v>35</v>
      </c>
      <c r="D43" s="19" t="s">
        <v>504</v>
      </c>
      <c r="E43" s="24" t="e">
        <f>SUM(E40)</f>
        <v>#REF!</v>
      </c>
      <c r="H43" s="323">
        <f>SUM(H40:H42)</f>
        <v>1582160</v>
      </c>
      <c r="I43" s="323">
        <f>SUM(I40:I42)</f>
        <v>2633346</v>
      </c>
    </row>
    <row r="44" spans="1:9" ht="18">
      <c r="A44" s="266">
        <v>39</v>
      </c>
      <c r="B44" s="11" t="s">
        <v>10</v>
      </c>
      <c r="C44" s="15">
        <v>3</v>
      </c>
      <c r="D44" s="19" t="s">
        <v>505</v>
      </c>
      <c r="E44" s="24" t="e">
        <f>SUM(E36+E39+E19+E43)</f>
        <v>#REF!</v>
      </c>
      <c r="H44" s="323">
        <f>H19+H23+H26+H36+H39+H43</f>
        <v>5350160</v>
      </c>
      <c r="I44" s="323">
        <f>I19+I23+I26+I36+I39+I43</f>
        <v>6070630</v>
      </c>
    </row>
    <row r="45" spans="1:12" s="303" customFormat="1" ht="18">
      <c r="A45" s="266">
        <v>40</v>
      </c>
      <c r="B45" s="374" t="s">
        <v>10</v>
      </c>
      <c r="C45" s="300">
        <v>504</v>
      </c>
      <c r="D45" s="304" t="s">
        <v>1155</v>
      </c>
      <c r="E45" s="301"/>
      <c r="F45" s="302"/>
      <c r="H45" s="375">
        <v>600000</v>
      </c>
      <c r="I45" s="467"/>
      <c r="L45" s="418"/>
    </row>
    <row r="46" spans="1:9" ht="18">
      <c r="A46" s="266">
        <v>41</v>
      </c>
      <c r="B46" s="11" t="s">
        <v>10</v>
      </c>
      <c r="C46" s="10">
        <v>506</v>
      </c>
      <c r="D46" s="18" t="s">
        <v>17</v>
      </c>
      <c r="E46" s="13">
        <v>200000</v>
      </c>
      <c r="H46" s="318"/>
      <c r="I46" s="468"/>
    </row>
    <row r="47" spans="1:9" ht="18">
      <c r="A47" s="266">
        <v>42</v>
      </c>
      <c r="B47" s="11" t="s">
        <v>10</v>
      </c>
      <c r="C47" s="10">
        <v>512</v>
      </c>
      <c r="D47" s="376" t="s">
        <v>1156</v>
      </c>
      <c r="E47" s="13"/>
      <c r="H47" s="318"/>
      <c r="I47" s="468"/>
    </row>
    <row r="48" spans="1:9" ht="18">
      <c r="A48" s="266">
        <v>43</v>
      </c>
      <c r="B48" s="11" t="s">
        <v>10</v>
      </c>
      <c r="C48" s="15">
        <v>5</v>
      </c>
      <c r="D48" s="28" t="s">
        <v>506</v>
      </c>
      <c r="E48" s="24">
        <f>SUM(E46)</f>
        <v>200000</v>
      </c>
      <c r="F48" s="1">
        <v>56213</v>
      </c>
      <c r="H48" s="323">
        <f>SUM(H45:H47)</f>
        <v>600000</v>
      </c>
      <c r="I48" s="323">
        <f>SUM(I45:I47)</f>
        <v>0</v>
      </c>
    </row>
    <row r="49" spans="1:12" s="303" customFormat="1" ht="18">
      <c r="A49" s="266">
        <v>44</v>
      </c>
      <c r="B49" s="355" t="s">
        <v>10</v>
      </c>
      <c r="C49" s="300">
        <v>613</v>
      </c>
      <c r="D49" s="356" t="s">
        <v>898</v>
      </c>
      <c r="E49" s="357"/>
      <c r="F49" s="302"/>
      <c r="H49" s="358"/>
      <c r="I49" s="467">
        <v>0</v>
      </c>
      <c r="L49" s="418"/>
    </row>
    <row r="50" spans="1:12" s="303" customFormat="1" ht="18">
      <c r="A50" s="266">
        <v>45</v>
      </c>
      <c r="B50" s="355" t="s">
        <v>10</v>
      </c>
      <c r="C50" s="300">
        <v>633</v>
      </c>
      <c r="D50" s="356" t="s">
        <v>900</v>
      </c>
      <c r="E50" s="357"/>
      <c r="F50" s="302"/>
      <c r="H50" s="358"/>
      <c r="I50" s="467">
        <f>SUM(I49,I45)</f>
        <v>0</v>
      </c>
      <c r="L50" s="418"/>
    </row>
    <row r="51" spans="1:12" s="303" customFormat="1" ht="18">
      <c r="A51" s="266">
        <v>46</v>
      </c>
      <c r="B51" s="355" t="s">
        <v>10</v>
      </c>
      <c r="C51" s="300">
        <v>64</v>
      </c>
      <c r="D51" s="356" t="s">
        <v>945</v>
      </c>
      <c r="E51" s="357"/>
      <c r="F51" s="302"/>
      <c r="H51" s="358"/>
      <c r="I51" s="467">
        <f>SUM(I50,I46)</f>
        <v>0</v>
      </c>
      <c r="L51" s="418"/>
    </row>
    <row r="52" spans="1:12" s="303" customFormat="1" ht="18">
      <c r="A52" s="266">
        <v>47</v>
      </c>
      <c r="B52" s="355" t="s">
        <v>10</v>
      </c>
      <c r="C52" s="300">
        <v>673</v>
      </c>
      <c r="D52" s="356" t="s">
        <v>899</v>
      </c>
      <c r="E52" s="357"/>
      <c r="F52" s="302"/>
      <c r="H52" s="358"/>
      <c r="I52" s="467">
        <v>0</v>
      </c>
      <c r="L52" s="418"/>
    </row>
    <row r="53" spans="1:12" s="303" customFormat="1" ht="18">
      <c r="A53" s="266">
        <v>48</v>
      </c>
      <c r="B53" s="355" t="s">
        <v>901</v>
      </c>
      <c r="C53" s="398">
        <v>6</v>
      </c>
      <c r="D53" s="408" t="s">
        <v>902</v>
      </c>
      <c r="E53" s="409"/>
      <c r="F53" s="400"/>
      <c r="G53" s="401"/>
      <c r="H53" s="410"/>
      <c r="I53" s="469">
        <f>SUM(I49:I52)</f>
        <v>0</v>
      </c>
      <c r="L53" s="418"/>
    </row>
    <row r="54" spans="1:9" ht="18" customHeight="1">
      <c r="A54" s="266">
        <v>49</v>
      </c>
      <c r="B54" s="374" t="s">
        <v>10</v>
      </c>
      <c r="C54" s="300">
        <v>71</v>
      </c>
      <c r="D54" s="356" t="s">
        <v>469</v>
      </c>
      <c r="E54" s="357"/>
      <c r="F54" s="302"/>
      <c r="G54" s="303"/>
      <c r="H54" s="358"/>
      <c r="I54" s="468"/>
    </row>
    <row r="55" spans="1:9" ht="18">
      <c r="A55" s="266">
        <v>50</v>
      </c>
      <c r="B55" s="374" t="s">
        <v>10</v>
      </c>
      <c r="C55" s="300">
        <v>76</v>
      </c>
      <c r="D55" s="356" t="s">
        <v>946</v>
      </c>
      <c r="E55" s="357"/>
      <c r="F55" s="302"/>
      <c r="G55" s="303"/>
      <c r="H55" s="358"/>
      <c r="I55" s="468"/>
    </row>
    <row r="56" spans="1:9" ht="18">
      <c r="A56" s="266">
        <v>51</v>
      </c>
      <c r="B56" s="374" t="s">
        <v>10</v>
      </c>
      <c r="C56" s="398">
        <v>7</v>
      </c>
      <c r="D56" s="408" t="s">
        <v>947</v>
      </c>
      <c r="E56" s="409"/>
      <c r="F56" s="400"/>
      <c r="G56" s="401"/>
      <c r="H56" s="410"/>
      <c r="I56" s="487"/>
    </row>
    <row r="57" spans="1:9" ht="18">
      <c r="A57" s="266">
        <v>52</v>
      </c>
      <c r="B57" s="374"/>
      <c r="C57" s="300"/>
      <c r="D57" s="356" t="s">
        <v>712</v>
      </c>
      <c r="E57" s="357"/>
      <c r="F57" s="302"/>
      <c r="G57" s="303"/>
      <c r="H57" s="358"/>
      <c r="I57" s="467"/>
    </row>
    <row r="58" spans="1:9" ht="18">
      <c r="A58" s="266">
        <v>53</v>
      </c>
      <c r="B58" s="374" t="s">
        <v>10</v>
      </c>
      <c r="C58" s="300">
        <v>912</v>
      </c>
      <c r="D58" s="356" t="s">
        <v>862</v>
      </c>
      <c r="E58" s="357"/>
      <c r="F58" s="302"/>
      <c r="G58" s="303"/>
      <c r="H58" s="358"/>
      <c r="I58" s="468"/>
    </row>
    <row r="59" spans="1:9" ht="18">
      <c r="A59" s="266">
        <v>54</v>
      </c>
      <c r="B59" s="374" t="s">
        <v>10</v>
      </c>
      <c r="C59" s="300">
        <v>914</v>
      </c>
      <c r="D59" s="356" t="s">
        <v>863</v>
      </c>
      <c r="E59" s="357"/>
      <c r="F59" s="302"/>
      <c r="G59" s="303"/>
      <c r="H59" s="358"/>
      <c r="I59" s="468"/>
    </row>
    <row r="60" spans="1:9" ht="18">
      <c r="A60" s="266">
        <v>55</v>
      </c>
      <c r="B60" s="288"/>
      <c r="C60" s="351"/>
      <c r="D60" s="352"/>
      <c r="E60" s="353"/>
      <c r="H60" s="354">
        <f>SUM(H54)</f>
        <v>0</v>
      </c>
      <c r="I60" s="487"/>
    </row>
    <row r="61" spans="1:9" ht="12.75" customHeight="1">
      <c r="A61" s="799">
        <v>56</v>
      </c>
      <c r="B61" s="815" t="s">
        <v>19</v>
      </c>
      <c r="C61" s="816"/>
      <c r="D61" s="817"/>
      <c r="E61" s="856" t="e">
        <f>SUM(E11+E15+E44+E48)</f>
        <v>#REF!</v>
      </c>
      <c r="H61" s="827">
        <f>H11+H15+H44+H48+H60+H53+H56</f>
        <v>14244080</v>
      </c>
      <c r="I61" s="827">
        <f>I11+I15+I44+I53+I48</f>
        <v>15366076</v>
      </c>
    </row>
    <row r="62" spans="1:9" ht="12.75" customHeight="1">
      <c r="A62" s="814"/>
      <c r="B62" s="818"/>
      <c r="C62" s="819"/>
      <c r="D62" s="820"/>
      <c r="E62" s="857"/>
      <c r="H62" s="828"/>
      <c r="I62" s="828"/>
    </row>
    <row r="63" spans="3:8" ht="18">
      <c r="C63" s="29"/>
      <c r="D63" s="30"/>
      <c r="E63" s="31"/>
      <c r="H63" s="325"/>
    </row>
    <row r="64" spans="4:8" ht="18">
      <c r="D64" s="3" t="s">
        <v>20</v>
      </c>
      <c r="E64" s="4"/>
      <c r="H64" s="315"/>
    </row>
    <row r="65" spans="1:12" s="1" customFormat="1" ht="18">
      <c r="A65" s="265"/>
      <c r="B65" s="2"/>
      <c r="D65" s="3" t="s">
        <v>21</v>
      </c>
      <c r="E65" s="4"/>
      <c r="H65" s="315"/>
      <c r="I65" s="488"/>
      <c r="L65" s="417"/>
    </row>
    <row r="66" spans="4:8" ht="18">
      <c r="D66" s="3"/>
      <c r="E66" s="6"/>
      <c r="F66" s="1">
        <v>12543</v>
      </c>
      <c r="H66" s="326"/>
    </row>
    <row r="67" spans="4:8" ht="18">
      <c r="D67" s="3"/>
      <c r="E67" s="6"/>
      <c r="G67" s="1"/>
      <c r="H67" s="316"/>
    </row>
    <row r="68" spans="1:9" ht="15.75">
      <c r="A68" s="799" t="s">
        <v>260</v>
      </c>
      <c r="B68" s="801" t="s">
        <v>2</v>
      </c>
      <c r="C68" s="801"/>
      <c r="D68" s="8" t="s">
        <v>3</v>
      </c>
      <c r="E68" s="9" t="s">
        <v>4</v>
      </c>
      <c r="F68" s="1">
        <v>511112</v>
      </c>
      <c r="H68" s="460" t="s">
        <v>4</v>
      </c>
      <c r="I68" s="485" t="s">
        <v>5</v>
      </c>
    </row>
    <row r="69" spans="1:9" ht="18">
      <c r="A69" s="814"/>
      <c r="B69" s="801" t="s">
        <v>7</v>
      </c>
      <c r="C69" s="801"/>
      <c r="D69" s="8" t="s">
        <v>8</v>
      </c>
      <c r="E69" s="9" t="s">
        <v>9</v>
      </c>
      <c r="H69" s="317" t="s">
        <v>1195</v>
      </c>
      <c r="I69" s="486" t="s">
        <v>1194</v>
      </c>
    </row>
    <row r="70" spans="1:9" ht="18">
      <c r="A70" s="253">
        <v>1</v>
      </c>
      <c r="B70" s="10" t="s">
        <v>10</v>
      </c>
      <c r="C70" s="10">
        <v>12</v>
      </c>
      <c r="D70" s="39" t="s">
        <v>990</v>
      </c>
      <c r="E70" s="9"/>
      <c r="H70" s="317"/>
      <c r="I70" s="486"/>
    </row>
    <row r="71" spans="1:9" ht="18">
      <c r="A71" s="253">
        <v>2</v>
      </c>
      <c r="B71" s="10" t="s">
        <v>10</v>
      </c>
      <c r="C71" s="398">
        <v>1</v>
      </c>
      <c r="D71" s="555" t="s">
        <v>268</v>
      </c>
      <c r="E71" s="556"/>
      <c r="F71" s="400"/>
      <c r="G71" s="401"/>
      <c r="H71" s="344"/>
      <c r="I71" s="469">
        <f>SUM(I70)</f>
        <v>0</v>
      </c>
    </row>
    <row r="72" spans="1:9" ht="18">
      <c r="A72" s="253">
        <v>3</v>
      </c>
      <c r="B72" s="300" t="s">
        <v>10</v>
      </c>
      <c r="C72" s="398">
        <v>2</v>
      </c>
      <c r="D72" s="555" t="s">
        <v>1056</v>
      </c>
      <c r="E72" s="556"/>
      <c r="F72" s="400"/>
      <c r="G72" s="401"/>
      <c r="H72" s="344"/>
      <c r="I72" s="469"/>
    </row>
    <row r="73" spans="1:9" ht="18">
      <c r="A73" s="253">
        <v>4</v>
      </c>
      <c r="B73" s="11" t="s">
        <v>10</v>
      </c>
      <c r="C73" s="10">
        <v>312</v>
      </c>
      <c r="D73" s="23" t="s">
        <v>1084</v>
      </c>
      <c r="E73" s="13">
        <v>250000</v>
      </c>
      <c r="H73" s="327">
        <v>215000</v>
      </c>
      <c r="I73" s="468">
        <v>216129</v>
      </c>
    </row>
    <row r="74" spans="1:12" s="32" customFormat="1" ht="18">
      <c r="A74" s="253">
        <v>5</v>
      </c>
      <c r="B74" s="11" t="s">
        <v>10</v>
      </c>
      <c r="C74" s="10">
        <v>312</v>
      </c>
      <c r="D74" s="23" t="s">
        <v>23</v>
      </c>
      <c r="E74" s="13">
        <v>200000</v>
      </c>
      <c r="F74" s="1">
        <v>55215</v>
      </c>
      <c r="G74"/>
      <c r="H74" s="327"/>
      <c r="I74" s="489"/>
      <c r="L74" s="419"/>
    </row>
    <row r="75" spans="1:12" s="32" customFormat="1" ht="18">
      <c r="A75" s="253">
        <v>6</v>
      </c>
      <c r="B75" s="11" t="s">
        <v>10</v>
      </c>
      <c r="C75" s="15">
        <v>31</v>
      </c>
      <c r="D75" s="19" t="s">
        <v>507</v>
      </c>
      <c r="E75" s="20">
        <f>SUM(E73:E74)</f>
        <v>450000</v>
      </c>
      <c r="F75" s="1">
        <v>55217</v>
      </c>
      <c r="G75"/>
      <c r="H75" s="321">
        <f>SUM(H73:H74)</f>
        <v>215000</v>
      </c>
      <c r="I75" s="490">
        <f>SUM(I73:I74)</f>
        <v>216129</v>
      </c>
      <c r="L75" s="419"/>
    </row>
    <row r="76" spans="1:12" s="32" customFormat="1" ht="18">
      <c r="A76" s="253">
        <v>7</v>
      </c>
      <c r="B76" s="11" t="s">
        <v>10</v>
      </c>
      <c r="C76" s="10">
        <v>331</v>
      </c>
      <c r="D76" s="33" t="s">
        <v>840</v>
      </c>
      <c r="E76" s="13">
        <v>10000</v>
      </c>
      <c r="F76" s="1">
        <v>552192</v>
      </c>
      <c r="G76"/>
      <c r="H76" s="327">
        <v>25000</v>
      </c>
      <c r="I76" s="593">
        <v>24888</v>
      </c>
      <c r="L76" s="419"/>
    </row>
    <row r="77" spans="1:12" s="32" customFormat="1" ht="18">
      <c r="A77" s="253">
        <v>8</v>
      </c>
      <c r="B77" s="11" t="s">
        <v>10</v>
      </c>
      <c r="C77" s="10">
        <v>331</v>
      </c>
      <c r="D77" s="33" t="s">
        <v>1057</v>
      </c>
      <c r="E77" s="13">
        <v>30000</v>
      </c>
      <c r="F77" s="1"/>
      <c r="G77"/>
      <c r="H77" s="327"/>
      <c r="I77" s="592"/>
      <c r="L77" s="419"/>
    </row>
    <row r="78" spans="1:12" s="32" customFormat="1" ht="18">
      <c r="A78" s="253">
        <v>9</v>
      </c>
      <c r="B78" s="11" t="s">
        <v>10</v>
      </c>
      <c r="C78" s="10">
        <v>334</v>
      </c>
      <c r="D78" s="33" t="s">
        <v>25</v>
      </c>
      <c r="E78" s="13"/>
      <c r="F78" s="1"/>
      <c r="G78"/>
      <c r="H78" s="327"/>
      <c r="I78" s="489">
        <v>95983</v>
      </c>
      <c r="L78" s="419"/>
    </row>
    <row r="79" spans="1:12" s="32" customFormat="1" ht="18">
      <c r="A79" s="253">
        <v>10</v>
      </c>
      <c r="B79" s="11" t="s">
        <v>10</v>
      </c>
      <c r="C79" s="10">
        <v>336</v>
      </c>
      <c r="D79" s="33" t="s">
        <v>909</v>
      </c>
      <c r="E79" s="13"/>
      <c r="F79" s="1"/>
      <c r="G79"/>
      <c r="H79" s="327"/>
      <c r="I79" s="489">
        <v>40303</v>
      </c>
      <c r="L79" s="419"/>
    </row>
    <row r="80" spans="1:12" s="32" customFormat="1" ht="18">
      <c r="A80" s="253">
        <v>11</v>
      </c>
      <c r="B80" s="11" t="s">
        <v>10</v>
      </c>
      <c r="C80" s="10">
        <v>337</v>
      </c>
      <c r="D80" s="18" t="s">
        <v>1229</v>
      </c>
      <c r="E80" s="13">
        <v>250000</v>
      </c>
      <c r="F80" s="1">
        <v>561111</v>
      </c>
      <c r="G80"/>
      <c r="H80" s="327">
        <v>700000</v>
      </c>
      <c r="I80" s="491">
        <v>662860</v>
      </c>
      <c r="L80" s="419"/>
    </row>
    <row r="81" spans="1:12" s="32" customFormat="1" ht="18">
      <c r="A81" s="253">
        <v>12</v>
      </c>
      <c r="B81" s="11" t="s">
        <v>10</v>
      </c>
      <c r="C81" s="15">
        <v>33</v>
      </c>
      <c r="D81" s="19" t="s">
        <v>508</v>
      </c>
      <c r="E81" s="20">
        <f>SUM(E76:E80)</f>
        <v>290000</v>
      </c>
      <c r="F81" s="1"/>
      <c r="G81"/>
      <c r="H81" s="321">
        <f>SUM(H76:H80)</f>
        <v>725000</v>
      </c>
      <c r="I81" s="321">
        <f>SUM(I76:I80)</f>
        <v>824034</v>
      </c>
      <c r="L81" s="419"/>
    </row>
    <row r="82" spans="1:12" s="32" customFormat="1" ht="18">
      <c r="A82" s="253">
        <v>13</v>
      </c>
      <c r="B82" s="11" t="s">
        <v>10</v>
      </c>
      <c r="C82" s="10">
        <v>351</v>
      </c>
      <c r="D82" s="18" t="s">
        <v>14</v>
      </c>
      <c r="E82" s="13">
        <f>SUM(E81,E75)*0.27</f>
        <v>199800</v>
      </c>
      <c r="F82" s="1"/>
      <c r="G82"/>
      <c r="H82" s="327">
        <v>253800</v>
      </c>
      <c r="I82" s="489">
        <v>256235</v>
      </c>
      <c r="L82" s="419"/>
    </row>
    <row r="83" spans="1:12" s="32" customFormat="1" ht="18">
      <c r="A83" s="253">
        <v>14</v>
      </c>
      <c r="B83" s="11" t="s">
        <v>10</v>
      </c>
      <c r="C83" s="15">
        <v>35</v>
      </c>
      <c r="D83" s="19" t="s">
        <v>15</v>
      </c>
      <c r="E83" s="24">
        <f>SUM(E82:E82)</f>
        <v>199800</v>
      </c>
      <c r="F83" s="1"/>
      <c r="G83"/>
      <c r="H83" s="323">
        <f>SUM(H82:H82)</f>
        <v>253800</v>
      </c>
      <c r="I83" s="490">
        <f>SUM(I82)</f>
        <v>256235</v>
      </c>
      <c r="L83" s="419"/>
    </row>
    <row r="84" spans="1:12" s="34" customFormat="1" ht="18">
      <c r="A84" s="253">
        <v>15</v>
      </c>
      <c r="B84" s="11" t="s">
        <v>10</v>
      </c>
      <c r="C84" s="15">
        <v>3</v>
      </c>
      <c r="D84" s="19" t="s">
        <v>16</v>
      </c>
      <c r="E84" s="20">
        <f>SUM(E75+E81+E83)</f>
        <v>939800</v>
      </c>
      <c r="F84" s="1"/>
      <c r="G84"/>
      <c r="H84" s="321">
        <f>SUM(H75+H81+H83)</f>
        <v>1193800</v>
      </c>
      <c r="I84" s="321">
        <f>SUM(I75+I81+I83)</f>
        <v>1296398</v>
      </c>
      <c r="L84" s="420"/>
    </row>
    <row r="85" spans="1:12" s="34" customFormat="1" ht="18">
      <c r="A85" s="253">
        <v>16</v>
      </c>
      <c r="B85" s="55" t="s">
        <v>10</v>
      </c>
      <c r="C85" s="386">
        <v>62</v>
      </c>
      <c r="D85" s="464" t="s">
        <v>1058</v>
      </c>
      <c r="E85" s="557"/>
      <c r="F85" s="1"/>
      <c r="G85"/>
      <c r="H85" s="384"/>
      <c r="I85" s="558">
        <v>3588500</v>
      </c>
      <c r="L85" s="420"/>
    </row>
    <row r="86" spans="1:12" s="34" customFormat="1" ht="18">
      <c r="A86" s="253">
        <v>17</v>
      </c>
      <c r="B86" s="55" t="s">
        <v>10</v>
      </c>
      <c r="C86" s="386">
        <v>63</v>
      </c>
      <c r="D86" s="464" t="s">
        <v>1059</v>
      </c>
      <c r="E86" s="557"/>
      <c r="F86" s="1"/>
      <c r="G86"/>
      <c r="H86" s="338"/>
      <c r="I86" s="558"/>
      <c r="L86" s="420"/>
    </row>
    <row r="87" spans="1:12" s="34" customFormat="1" ht="18">
      <c r="A87" s="253">
        <v>18</v>
      </c>
      <c r="B87" s="55" t="s">
        <v>10</v>
      </c>
      <c r="C87" s="386">
        <v>67</v>
      </c>
      <c r="D87" s="464" t="s">
        <v>1060</v>
      </c>
      <c r="E87" s="557"/>
      <c r="F87" s="1"/>
      <c r="G87"/>
      <c r="H87" s="338"/>
      <c r="I87" s="558">
        <v>968895</v>
      </c>
      <c r="L87" s="420"/>
    </row>
    <row r="88" spans="1:12" s="34" customFormat="1" ht="18">
      <c r="A88" s="253">
        <v>19</v>
      </c>
      <c r="B88" s="55" t="s">
        <v>10</v>
      </c>
      <c r="C88" s="289">
        <v>6</v>
      </c>
      <c r="D88" s="455" t="s">
        <v>576</v>
      </c>
      <c r="E88" s="559"/>
      <c r="F88" s="400"/>
      <c r="G88" s="401"/>
      <c r="H88" s="442"/>
      <c r="I88" s="443">
        <f>SUM(I85:I87)</f>
        <v>4557395</v>
      </c>
      <c r="L88" s="420"/>
    </row>
    <row r="89" spans="1:12" s="34" customFormat="1" ht="18">
      <c r="A89" s="253">
        <v>20</v>
      </c>
      <c r="B89" s="55" t="s">
        <v>10</v>
      </c>
      <c r="C89" s="78">
        <v>71</v>
      </c>
      <c r="D89" s="463" t="s">
        <v>1005</v>
      </c>
      <c r="E89" s="55"/>
      <c r="F89" s="55"/>
      <c r="G89" s="55"/>
      <c r="H89" s="327"/>
      <c r="I89" s="492"/>
      <c r="L89" s="420"/>
    </row>
    <row r="90" spans="1:12" s="34" customFormat="1" ht="18">
      <c r="A90" s="253">
        <v>21</v>
      </c>
      <c r="B90" s="55" t="s">
        <v>10</v>
      </c>
      <c r="C90" s="78">
        <v>77</v>
      </c>
      <c r="D90" s="463" t="s">
        <v>946</v>
      </c>
      <c r="E90" s="288"/>
      <c r="F90" s="288"/>
      <c r="G90" s="288"/>
      <c r="H90" s="390"/>
      <c r="I90" s="493"/>
      <c r="L90" s="420"/>
    </row>
    <row r="91" spans="1:12" s="34" customFormat="1" ht="18">
      <c r="A91" s="253">
        <v>22</v>
      </c>
      <c r="B91" s="11" t="s">
        <v>10</v>
      </c>
      <c r="C91" s="15">
        <v>7</v>
      </c>
      <c r="D91" s="290" t="s">
        <v>275</v>
      </c>
      <c r="E91" s="441"/>
      <c r="F91" s="400"/>
      <c r="G91" s="401"/>
      <c r="H91" s="442">
        <f>SUM(H89:H90)</f>
        <v>0</v>
      </c>
      <c r="I91" s="494">
        <f>SUM(I89:I90)</f>
        <v>0</v>
      </c>
      <c r="L91" s="420"/>
    </row>
    <row r="92" spans="1:9" ht="20.25" customHeight="1">
      <c r="A92" s="799">
        <v>23</v>
      </c>
      <c r="B92" s="815" t="s">
        <v>19</v>
      </c>
      <c r="C92" s="816"/>
      <c r="D92" s="817"/>
      <c r="E92" s="793">
        <f>SUM(E84)</f>
        <v>939800</v>
      </c>
      <c r="H92" s="796">
        <f>SUM(H84+H91)</f>
        <v>1193800</v>
      </c>
      <c r="I92" s="796">
        <f>I71+I72+I84+I88</f>
        <v>5853793</v>
      </c>
    </row>
    <row r="93" spans="1:9" ht="12.75" customHeight="1">
      <c r="A93" s="814"/>
      <c r="B93" s="818"/>
      <c r="C93" s="819"/>
      <c r="D93" s="820"/>
      <c r="E93" s="793"/>
      <c r="H93" s="796"/>
      <c r="I93" s="796"/>
    </row>
    <row r="94" spans="1:8" ht="18">
      <c r="A94" s="267"/>
      <c r="C94" s="35"/>
      <c r="D94" s="30"/>
      <c r="E94" s="36"/>
      <c r="F94" s="37"/>
      <c r="G94" s="38"/>
      <c r="H94" s="328"/>
    </row>
    <row r="95" spans="4:8" ht="18">
      <c r="D95" s="3" t="s">
        <v>755</v>
      </c>
      <c r="E95" s="4"/>
      <c r="F95" s="1" t="s">
        <v>27</v>
      </c>
      <c r="H95" s="315"/>
    </row>
    <row r="96" spans="4:8" ht="18">
      <c r="D96" s="3" t="s">
        <v>756</v>
      </c>
      <c r="E96" s="4"/>
      <c r="H96" s="315"/>
    </row>
    <row r="97" spans="4:8" ht="18">
      <c r="D97" s="3"/>
      <c r="E97" s="4"/>
      <c r="H97" s="315"/>
    </row>
    <row r="98" spans="1:9" ht="15.75">
      <c r="A98" s="799" t="s">
        <v>260</v>
      </c>
      <c r="B98" s="801" t="s">
        <v>2</v>
      </c>
      <c r="C98" s="801"/>
      <c r="D98" s="8" t="s">
        <v>3</v>
      </c>
      <c r="E98" s="9" t="s">
        <v>4</v>
      </c>
      <c r="F98" s="1">
        <v>511112</v>
      </c>
      <c r="H98" s="460" t="s">
        <v>4</v>
      </c>
      <c r="I98" s="485" t="s">
        <v>5</v>
      </c>
    </row>
    <row r="99" spans="1:11" ht="18">
      <c r="A99" s="814"/>
      <c r="B99" s="801" t="s">
        <v>7</v>
      </c>
      <c r="C99" s="801"/>
      <c r="D99" s="8" t="s">
        <v>8</v>
      </c>
      <c r="E99" s="9" t="s">
        <v>9</v>
      </c>
      <c r="H99" s="317" t="s">
        <v>1195</v>
      </c>
      <c r="I99" s="486" t="s">
        <v>1194</v>
      </c>
      <c r="K99" s="71"/>
    </row>
    <row r="100" spans="1:11" ht="18">
      <c r="A100" s="253">
        <v>1</v>
      </c>
      <c r="B100" s="78" t="s">
        <v>10</v>
      </c>
      <c r="C100" s="78">
        <v>12</v>
      </c>
      <c r="D100" s="464" t="s">
        <v>990</v>
      </c>
      <c r="E100" s="377"/>
      <c r="H100" s="317"/>
      <c r="I100" s="468"/>
      <c r="K100" s="71"/>
    </row>
    <row r="101" spans="1:11" ht="18">
      <c r="A101" s="253">
        <v>2</v>
      </c>
      <c r="B101" s="78" t="s">
        <v>10</v>
      </c>
      <c r="C101" s="78">
        <v>1</v>
      </c>
      <c r="D101" s="465" t="s">
        <v>268</v>
      </c>
      <c r="E101" s="377"/>
      <c r="H101" s="472"/>
      <c r="I101" s="495"/>
      <c r="K101" s="71"/>
    </row>
    <row r="102" spans="1:11" ht="18">
      <c r="A102" s="253">
        <v>3</v>
      </c>
      <c r="B102" s="78" t="s">
        <v>10</v>
      </c>
      <c r="C102" s="78">
        <v>21</v>
      </c>
      <c r="D102" s="465" t="s">
        <v>991</v>
      </c>
      <c r="E102" s="377"/>
      <c r="H102" s="472"/>
      <c r="I102" s="495"/>
      <c r="K102" s="71"/>
    </row>
    <row r="103" spans="1:9" ht="18">
      <c r="A103" s="253">
        <v>4</v>
      </c>
      <c r="B103" s="78" t="s">
        <v>10</v>
      </c>
      <c r="C103" s="78">
        <v>336</v>
      </c>
      <c r="D103" s="464" t="s">
        <v>938</v>
      </c>
      <c r="E103" s="377"/>
      <c r="H103" s="472"/>
      <c r="I103" s="495"/>
    </row>
    <row r="104" spans="1:9" ht="18">
      <c r="A104" s="253">
        <v>5</v>
      </c>
      <c r="B104" s="78" t="s">
        <v>10</v>
      </c>
      <c r="C104" s="78">
        <v>351</v>
      </c>
      <c r="D104" s="378" t="s">
        <v>864</v>
      </c>
      <c r="E104" s="377"/>
      <c r="H104" s="317"/>
      <c r="I104" s="468"/>
    </row>
    <row r="105" spans="1:9" ht="18">
      <c r="A105" s="253">
        <v>6</v>
      </c>
      <c r="B105" s="78" t="s">
        <v>10</v>
      </c>
      <c r="C105" s="78">
        <v>355</v>
      </c>
      <c r="D105" s="378" t="s">
        <v>865</v>
      </c>
      <c r="E105" s="377"/>
      <c r="H105" s="317"/>
      <c r="I105" s="468"/>
    </row>
    <row r="106" spans="1:9" ht="18">
      <c r="A106" s="253">
        <v>7</v>
      </c>
      <c r="B106" s="78" t="s">
        <v>10</v>
      </c>
      <c r="C106" s="78">
        <v>355</v>
      </c>
      <c r="D106" s="378" t="s">
        <v>904</v>
      </c>
      <c r="E106" s="377"/>
      <c r="H106" s="317"/>
      <c r="I106" s="468">
        <v>5550</v>
      </c>
    </row>
    <row r="107" spans="1:9" ht="18">
      <c r="A107" s="253">
        <v>8</v>
      </c>
      <c r="B107" s="78" t="s">
        <v>10</v>
      </c>
      <c r="C107" s="78">
        <v>35</v>
      </c>
      <c r="D107" s="473" t="s">
        <v>992</v>
      </c>
      <c r="E107" s="474"/>
      <c r="F107" s="302"/>
      <c r="G107" s="303"/>
      <c r="H107" s="472"/>
      <c r="I107" s="467"/>
    </row>
    <row r="108" spans="1:9" ht="18">
      <c r="A108" s="253">
        <v>9</v>
      </c>
      <c r="B108" s="78" t="s">
        <v>10</v>
      </c>
      <c r="C108" s="78">
        <v>3</v>
      </c>
      <c r="D108" s="455" t="s">
        <v>904</v>
      </c>
      <c r="E108" s="453"/>
      <c r="F108" s="400"/>
      <c r="G108" s="401"/>
      <c r="H108" s="344"/>
      <c r="I108" s="469">
        <f>SUM(I106:I107)</f>
        <v>5550</v>
      </c>
    </row>
    <row r="109" spans="1:9" ht="18">
      <c r="A109" s="253">
        <v>10</v>
      </c>
      <c r="B109" s="78" t="s">
        <v>10</v>
      </c>
      <c r="C109" s="78">
        <v>613</v>
      </c>
      <c r="D109" s="378" t="s">
        <v>866</v>
      </c>
      <c r="E109" s="377"/>
      <c r="H109" s="317"/>
      <c r="I109" s="468"/>
    </row>
    <row r="110" spans="1:9" ht="18">
      <c r="A110" s="253">
        <v>11</v>
      </c>
      <c r="B110" s="78" t="s">
        <v>10</v>
      </c>
      <c r="C110" s="78">
        <v>62</v>
      </c>
      <c r="D110" s="79" t="s">
        <v>934</v>
      </c>
      <c r="E110" s="55"/>
      <c r="F110" s="55"/>
      <c r="G110" s="55"/>
      <c r="H110" s="327"/>
      <c r="I110" s="468"/>
    </row>
    <row r="111" spans="1:9" ht="18">
      <c r="A111" s="253">
        <v>12</v>
      </c>
      <c r="B111" s="78" t="s">
        <v>10</v>
      </c>
      <c r="C111" s="78">
        <v>62</v>
      </c>
      <c r="D111" s="79" t="s">
        <v>935</v>
      </c>
      <c r="E111" s="55"/>
      <c r="F111" s="55"/>
      <c r="G111" s="55"/>
      <c r="H111" s="327"/>
      <c r="I111" s="495"/>
    </row>
    <row r="112" spans="1:9" ht="18">
      <c r="A112" s="253">
        <v>13</v>
      </c>
      <c r="B112" s="78" t="s">
        <v>10</v>
      </c>
      <c r="C112" s="78">
        <v>624</v>
      </c>
      <c r="D112" s="79" t="s">
        <v>903</v>
      </c>
      <c r="E112" s="55"/>
      <c r="F112" s="55"/>
      <c r="G112" s="55"/>
      <c r="H112" s="327"/>
      <c r="I112" s="468"/>
    </row>
    <row r="113" spans="1:9" ht="18">
      <c r="A113" s="253">
        <v>14</v>
      </c>
      <c r="B113" s="78" t="s">
        <v>10</v>
      </c>
      <c r="C113" s="78">
        <v>67</v>
      </c>
      <c r="D113" s="79" t="s">
        <v>98</v>
      </c>
      <c r="E113" s="55"/>
      <c r="F113" s="55"/>
      <c r="G113" s="55"/>
      <c r="H113" s="327"/>
      <c r="I113" s="468"/>
    </row>
    <row r="114" spans="1:9" ht="18">
      <c r="A114" s="253">
        <v>15</v>
      </c>
      <c r="B114" s="78" t="s">
        <v>10</v>
      </c>
      <c r="C114" s="289">
        <v>6</v>
      </c>
      <c r="D114" s="290" t="s">
        <v>937</v>
      </c>
      <c r="E114" s="288"/>
      <c r="F114" s="288"/>
      <c r="G114" s="288"/>
      <c r="H114" s="329">
        <f>SUM(H103:H113)</f>
        <v>0</v>
      </c>
      <c r="I114" s="487"/>
    </row>
    <row r="115" spans="1:9" ht="18">
      <c r="A115" s="253">
        <v>16</v>
      </c>
      <c r="B115" s="78" t="s">
        <v>10</v>
      </c>
      <c r="C115" s="78">
        <v>336</v>
      </c>
      <c r="D115" s="378" t="s">
        <v>938</v>
      </c>
      <c r="E115" s="355"/>
      <c r="F115" s="355"/>
      <c r="G115" s="355"/>
      <c r="H115" s="390"/>
      <c r="I115" s="468"/>
    </row>
    <row r="116" spans="1:9" ht="18">
      <c r="A116" s="253">
        <v>17</v>
      </c>
      <c r="B116" s="78" t="s">
        <v>10</v>
      </c>
      <c r="C116" s="78">
        <v>61</v>
      </c>
      <c r="D116" s="79" t="s">
        <v>934</v>
      </c>
      <c r="E116" s="355"/>
      <c r="F116" s="355"/>
      <c r="G116" s="355"/>
      <c r="H116" s="390"/>
      <c r="I116" s="468"/>
    </row>
    <row r="117" spans="1:9" ht="18">
      <c r="A117" s="253">
        <v>18</v>
      </c>
      <c r="B117" s="78" t="s">
        <v>10</v>
      </c>
      <c r="C117" s="78">
        <v>67</v>
      </c>
      <c r="D117" s="79" t="s">
        <v>98</v>
      </c>
      <c r="E117" s="355"/>
      <c r="F117" s="355"/>
      <c r="G117" s="355"/>
      <c r="H117" s="390"/>
      <c r="I117" s="468"/>
    </row>
    <row r="118" spans="1:9" ht="18">
      <c r="A118" s="253">
        <v>19</v>
      </c>
      <c r="B118" s="289" t="s">
        <v>10</v>
      </c>
      <c r="C118" s="289">
        <v>6</v>
      </c>
      <c r="D118" s="290" t="s">
        <v>939</v>
      </c>
      <c r="E118" s="288"/>
      <c r="F118" s="288"/>
      <c r="G118" s="288"/>
      <c r="H118" s="329">
        <f>SUM(H115:H117)</f>
        <v>0</v>
      </c>
      <c r="I118" s="487"/>
    </row>
    <row r="119" spans="1:12" s="303" customFormat="1" ht="18">
      <c r="A119" s="253">
        <v>20</v>
      </c>
      <c r="B119" s="78" t="s">
        <v>10</v>
      </c>
      <c r="C119" s="386">
        <v>713</v>
      </c>
      <c r="D119" s="373" t="s">
        <v>936</v>
      </c>
      <c r="E119" s="374"/>
      <c r="F119" s="374"/>
      <c r="G119" s="374"/>
      <c r="H119" s="390"/>
      <c r="I119" s="467"/>
      <c r="L119" s="418"/>
    </row>
    <row r="120" spans="1:12" s="34" customFormat="1" ht="18" customHeight="1">
      <c r="A120" s="253">
        <v>21</v>
      </c>
      <c r="B120" s="78" t="s">
        <v>10</v>
      </c>
      <c r="C120" s="78">
        <v>714</v>
      </c>
      <c r="D120" s="41" t="s">
        <v>905</v>
      </c>
      <c r="E120" s="11"/>
      <c r="F120" s="11"/>
      <c r="G120" s="11"/>
      <c r="H120" s="391"/>
      <c r="I120" s="492"/>
      <c r="L120" s="420"/>
    </row>
    <row r="121" spans="1:12" s="34" customFormat="1" ht="18">
      <c r="A121" s="253">
        <v>22</v>
      </c>
      <c r="B121" s="78" t="s">
        <v>10</v>
      </c>
      <c r="C121" s="78"/>
      <c r="D121" s="79" t="s">
        <v>469</v>
      </c>
      <c r="E121" s="55"/>
      <c r="F121" s="55"/>
      <c r="G121" s="55"/>
      <c r="H121" s="391"/>
      <c r="I121" s="492"/>
      <c r="L121" s="420"/>
    </row>
    <row r="122" spans="1:12" s="34" customFormat="1" ht="18">
      <c r="A122" s="253">
        <v>23</v>
      </c>
      <c r="B122" s="78" t="s">
        <v>10</v>
      </c>
      <c r="C122" s="78">
        <v>743</v>
      </c>
      <c r="D122" s="79" t="s">
        <v>757</v>
      </c>
      <c r="E122" s="55"/>
      <c r="F122" s="55"/>
      <c r="G122" s="55"/>
      <c r="H122" s="327"/>
      <c r="I122" s="492"/>
      <c r="L122" s="420"/>
    </row>
    <row r="123" spans="1:12" s="34" customFormat="1" ht="18">
      <c r="A123" s="253">
        <v>24</v>
      </c>
      <c r="B123" s="291" t="s">
        <v>10</v>
      </c>
      <c r="C123" s="15">
        <v>6</v>
      </c>
      <c r="D123" s="19" t="s">
        <v>788</v>
      </c>
      <c r="E123" s="20"/>
      <c r="F123" s="1"/>
      <c r="G123"/>
      <c r="H123" s="321">
        <f>SUM(H120:H122)</f>
        <v>0</v>
      </c>
      <c r="I123" s="490">
        <f>SUM(I108:I122)</f>
        <v>5550</v>
      </c>
      <c r="L123" s="420"/>
    </row>
    <row r="124" spans="1:9" ht="12.75">
      <c r="A124" s="799">
        <v>25</v>
      </c>
      <c r="B124" s="815" t="s">
        <v>19</v>
      </c>
      <c r="C124" s="816"/>
      <c r="D124" s="817"/>
      <c r="E124" s="793">
        <f>SUM(E96)</f>
        <v>0</v>
      </c>
      <c r="H124" s="796">
        <f>H114+H118</f>
        <v>0</v>
      </c>
      <c r="I124" s="812">
        <f>I123</f>
        <v>5550</v>
      </c>
    </row>
    <row r="125" spans="1:9" ht="15" customHeight="1">
      <c r="A125" s="814"/>
      <c r="B125" s="818"/>
      <c r="C125" s="819"/>
      <c r="D125" s="820"/>
      <c r="E125" s="793"/>
      <c r="H125" s="796"/>
      <c r="I125" s="813"/>
    </row>
    <row r="126" spans="1:8" ht="18">
      <c r="A126" s="267"/>
      <c r="C126" s="35"/>
      <c r="D126" s="30"/>
      <c r="E126" s="36"/>
      <c r="F126" s="37"/>
      <c r="G126" s="38"/>
      <c r="H126" s="328"/>
    </row>
    <row r="127" spans="1:8" ht="18">
      <c r="A127" s="267"/>
      <c r="C127" s="35"/>
      <c r="D127" s="30"/>
      <c r="E127" s="36"/>
      <c r="F127" s="37"/>
      <c r="G127" s="38"/>
      <c r="H127" s="328"/>
    </row>
    <row r="128" spans="1:8" ht="18">
      <c r="A128" s="267"/>
      <c r="C128" s="35"/>
      <c r="D128" s="3" t="s">
        <v>906</v>
      </c>
      <c r="E128" s="4"/>
      <c r="F128" s="1" t="s">
        <v>27</v>
      </c>
      <c r="H128" s="315"/>
    </row>
    <row r="129" spans="1:8" ht="18">
      <c r="A129" s="267"/>
      <c r="C129" s="35"/>
      <c r="D129" s="3" t="s">
        <v>1157</v>
      </c>
      <c r="E129" s="4"/>
      <c r="H129" s="315"/>
    </row>
    <row r="130" spans="1:8" ht="18">
      <c r="A130" s="267"/>
      <c r="C130" s="35"/>
      <c r="D130" s="30"/>
      <c r="E130" s="36"/>
      <c r="F130" s="37"/>
      <c r="G130" s="38"/>
      <c r="H130" s="328"/>
    </row>
    <row r="131" spans="1:9" ht="15.75">
      <c r="A131" s="799" t="s">
        <v>260</v>
      </c>
      <c r="B131" s="801" t="s">
        <v>2</v>
      </c>
      <c r="C131" s="801"/>
      <c r="D131" s="8" t="s">
        <v>3</v>
      </c>
      <c r="E131" s="9" t="s">
        <v>4</v>
      </c>
      <c r="F131" s="1">
        <v>511112</v>
      </c>
      <c r="H131" s="460" t="s">
        <v>4</v>
      </c>
      <c r="I131" s="485" t="s">
        <v>5</v>
      </c>
    </row>
    <row r="132" spans="1:9" ht="18">
      <c r="A132" s="800"/>
      <c r="B132" s="802" t="s">
        <v>7</v>
      </c>
      <c r="C132" s="802"/>
      <c r="D132" s="310" t="s">
        <v>8</v>
      </c>
      <c r="E132" s="309" t="s">
        <v>9</v>
      </c>
      <c r="H132" s="317" t="s">
        <v>1195</v>
      </c>
      <c r="I132" s="486" t="s">
        <v>1194</v>
      </c>
    </row>
    <row r="133" spans="1:12" s="122" customFormat="1" ht="18">
      <c r="A133" s="394">
        <v>1</v>
      </c>
      <c r="B133" s="426" t="s">
        <v>10</v>
      </c>
      <c r="C133" s="427">
        <v>355</v>
      </c>
      <c r="D133" s="428" t="s">
        <v>407</v>
      </c>
      <c r="E133" s="429"/>
      <c r="F133" s="427"/>
      <c r="G133" s="430"/>
      <c r="H133" s="431"/>
      <c r="I133" s="468"/>
      <c r="L133" s="432"/>
    </row>
    <row r="134" spans="1:12" s="122" customFormat="1" ht="18">
      <c r="A134" s="394">
        <v>2</v>
      </c>
      <c r="B134" s="426" t="s">
        <v>10</v>
      </c>
      <c r="C134" s="427">
        <v>501</v>
      </c>
      <c r="D134" s="428" t="s">
        <v>1230</v>
      </c>
      <c r="E134" s="429"/>
      <c r="F134" s="427"/>
      <c r="G134" s="430"/>
      <c r="H134" s="431">
        <v>484000</v>
      </c>
      <c r="I134" s="468">
        <v>886330</v>
      </c>
      <c r="L134" s="432"/>
    </row>
    <row r="135" spans="1:12" s="122" customFormat="1" ht="18">
      <c r="A135" s="394">
        <v>3</v>
      </c>
      <c r="B135" s="434" t="s">
        <v>1011</v>
      </c>
      <c r="C135" s="435">
        <v>355</v>
      </c>
      <c r="D135" s="436" t="s">
        <v>1197</v>
      </c>
      <c r="E135" s="437"/>
      <c r="F135" s="435"/>
      <c r="G135" s="438"/>
      <c r="H135" s="439"/>
      <c r="I135" s="468">
        <v>195</v>
      </c>
      <c r="L135" s="432"/>
    </row>
    <row r="136" spans="1:9" ht="36" customHeight="1">
      <c r="A136" s="394">
        <v>4</v>
      </c>
      <c r="B136" s="821">
        <v>364</v>
      </c>
      <c r="C136" s="822"/>
      <c r="D136" s="823"/>
      <c r="E136" s="479"/>
      <c r="F136" s="479"/>
      <c r="G136" s="433"/>
      <c r="H136" s="458">
        <f>SUM(H133:H135)</f>
        <v>484000</v>
      </c>
      <c r="I136" s="496">
        <f>SUM(I134:I135)</f>
        <v>886525</v>
      </c>
    </row>
    <row r="137" spans="1:8" ht="18">
      <c r="A137" s="267"/>
      <c r="C137" s="475"/>
      <c r="D137" s="477"/>
      <c r="E137" s="476"/>
      <c r="F137" s="476"/>
      <c r="G137" s="478"/>
      <c r="H137" s="328"/>
    </row>
    <row r="138" spans="1:8" ht="18">
      <c r="A138" s="267"/>
      <c r="C138" s="35"/>
      <c r="D138" s="30"/>
      <c r="E138" s="36"/>
      <c r="F138" s="35"/>
      <c r="G138" s="478"/>
      <c r="H138" s="328"/>
    </row>
    <row r="139" spans="1:8" ht="18">
      <c r="A139" s="267"/>
      <c r="C139" s="35"/>
      <c r="D139" s="30"/>
      <c r="E139" s="36"/>
      <c r="F139" s="37"/>
      <c r="G139" s="38"/>
      <c r="H139" s="328"/>
    </row>
    <row r="140" spans="1:8" ht="18">
      <c r="A140" s="267"/>
      <c r="C140" s="392"/>
      <c r="D140" s="3" t="s">
        <v>907</v>
      </c>
      <c r="E140" s="36"/>
      <c r="F140" s="37"/>
      <c r="G140" s="38"/>
      <c r="H140" s="328"/>
    </row>
    <row r="141" spans="1:8" ht="18">
      <c r="A141" s="267"/>
      <c r="C141" s="35"/>
      <c r="D141" s="3" t="s">
        <v>908</v>
      </c>
      <c r="E141" s="36"/>
      <c r="F141" s="37"/>
      <c r="G141" s="38"/>
      <c r="H141" s="328"/>
    </row>
    <row r="142" spans="1:9" ht="18">
      <c r="A142" s="799" t="s">
        <v>260</v>
      </c>
      <c r="B142" s="801" t="s">
        <v>2</v>
      </c>
      <c r="C142" s="801"/>
      <c r="D142" s="8" t="s">
        <v>3</v>
      </c>
      <c r="E142" s="9" t="s">
        <v>4</v>
      </c>
      <c r="F142" s="1">
        <v>511112</v>
      </c>
      <c r="H142" s="317" t="s">
        <v>4</v>
      </c>
      <c r="I142" s="485" t="s">
        <v>5</v>
      </c>
    </row>
    <row r="143" spans="1:9" ht="18">
      <c r="A143" s="800"/>
      <c r="B143" s="802" t="s">
        <v>7</v>
      </c>
      <c r="C143" s="802"/>
      <c r="D143" s="310" t="s">
        <v>8</v>
      </c>
      <c r="E143" s="309" t="s">
        <v>9</v>
      </c>
      <c r="H143" s="317" t="s">
        <v>1195</v>
      </c>
      <c r="I143" s="486" t="s">
        <v>1194</v>
      </c>
    </row>
    <row r="144" spans="1:9" ht="18">
      <c r="A144" s="394">
        <v>1</v>
      </c>
      <c r="B144" s="454" t="s">
        <v>10</v>
      </c>
      <c r="C144" s="454">
        <v>35</v>
      </c>
      <c r="D144" s="663" t="s">
        <v>407</v>
      </c>
      <c r="E144" s="309"/>
      <c r="H144" s="393"/>
      <c r="I144" s="468">
        <v>880</v>
      </c>
    </row>
    <row r="145" spans="1:9" ht="18">
      <c r="A145" s="394">
        <v>2</v>
      </c>
      <c r="B145" s="454" t="s">
        <v>10</v>
      </c>
      <c r="C145" s="454">
        <v>506</v>
      </c>
      <c r="D145" s="304" t="s">
        <v>1074</v>
      </c>
      <c r="E145" s="309"/>
      <c r="H145" s="393"/>
      <c r="I145" s="468"/>
    </row>
    <row r="146" spans="1:9" ht="18">
      <c r="A146" s="394">
        <v>3</v>
      </c>
      <c r="B146" s="454" t="s">
        <v>10</v>
      </c>
      <c r="C146" s="454">
        <v>506</v>
      </c>
      <c r="D146" s="304" t="s">
        <v>1073</v>
      </c>
      <c r="E146" s="309"/>
      <c r="H146" s="393"/>
      <c r="I146" s="468"/>
    </row>
    <row r="147" spans="1:9" ht="18">
      <c r="A147" s="394">
        <v>4</v>
      </c>
      <c r="B147" s="291" t="s">
        <v>10</v>
      </c>
      <c r="C147" s="398">
        <v>5</v>
      </c>
      <c r="D147" s="576" t="s">
        <v>18</v>
      </c>
      <c r="E147" s="567"/>
      <c r="F147" s="398"/>
      <c r="G147" s="433"/>
      <c r="H147" s="566"/>
      <c r="I147" s="469">
        <f>SUM(I145:I146)</f>
        <v>0</v>
      </c>
    </row>
    <row r="148" spans="1:9" ht="18">
      <c r="A148" s="394">
        <v>5</v>
      </c>
      <c r="B148" s="374" t="s">
        <v>10</v>
      </c>
      <c r="C148" s="300">
        <v>914</v>
      </c>
      <c r="D148" s="575" t="s">
        <v>1198</v>
      </c>
      <c r="E148" s="569"/>
      <c r="F148" s="578"/>
      <c r="G148" s="579"/>
      <c r="H148" s="471">
        <v>4646988</v>
      </c>
      <c r="I148" s="577">
        <v>7547986</v>
      </c>
    </row>
    <row r="149" spans="1:9" ht="15.75">
      <c r="A149" s="394">
        <v>6</v>
      </c>
      <c r="B149" s="11" t="s">
        <v>10</v>
      </c>
      <c r="C149" s="300">
        <v>9</v>
      </c>
      <c r="D149" s="580" t="s">
        <v>1075</v>
      </c>
      <c r="E149" s="569"/>
      <c r="F149" s="578"/>
      <c r="G149" s="579"/>
      <c r="H149" s="595">
        <f>SUM(H148)</f>
        <v>4646988</v>
      </c>
      <c r="I149" s="568">
        <f>SUM(I148)</f>
        <v>7547986</v>
      </c>
    </row>
    <row r="150" spans="1:9" ht="38.25" customHeight="1">
      <c r="A150" s="481">
        <v>7</v>
      </c>
      <c r="B150" s="854" t="s">
        <v>993</v>
      </c>
      <c r="C150" s="854"/>
      <c r="D150" s="854"/>
      <c r="E150" s="456"/>
      <c r="F150" s="398"/>
      <c r="G150" s="433"/>
      <c r="H150" s="594">
        <f>H144+H147+H149</f>
        <v>4646988</v>
      </c>
      <c r="I150" s="480">
        <f>I144+I147+I149</f>
        <v>7548866</v>
      </c>
    </row>
    <row r="151" spans="1:8" ht="18">
      <c r="A151" s="268"/>
      <c r="C151" s="43"/>
      <c r="D151" s="30"/>
      <c r="E151" s="31"/>
      <c r="F151" s="37"/>
      <c r="G151" s="38"/>
      <c r="H151" s="325"/>
    </row>
    <row r="152" spans="1:8" ht="18">
      <c r="A152" s="268"/>
      <c r="D152" s="3" t="s">
        <v>29</v>
      </c>
      <c r="E152" s="4"/>
      <c r="H152" s="315"/>
    </row>
    <row r="153" spans="4:8" ht="18">
      <c r="D153" s="3" t="s">
        <v>30</v>
      </c>
      <c r="E153" s="4"/>
      <c r="H153" s="315"/>
    </row>
    <row r="154" spans="4:8" ht="18">
      <c r="D154" s="3"/>
      <c r="E154" s="6"/>
      <c r="F154" s="1">
        <v>583119</v>
      </c>
      <c r="H154" s="316"/>
    </row>
    <row r="155" spans="1:9" ht="15.75">
      <c r="A155" s="799" t="s">
        <v>260</v>
      </c>
      <c r="B155" s="801" t="s">
        <v>2</v>
      </c>
      <c r="C155" s="801"/>
      <c r="D155" s="8" t="s">
        <v>3</v>
      </c>
      <c r="E155" s="9" t="s">
        <v>4</v>
      </c>
      <c r="F155" s="1">
        <v>511112</v>
      </c>
      <c r="H155" s="460" t="s">
        <v>4</v>
      </c>
      <c r="I155" s="485" t="s">
        <v>5</v>
      </c>
    </row>
    <row r="156" spans="1:9" ht="18">
      <c r="A156" s="814"/>
      <c r="B156" s="801" t="s">
        <v>7</v>
      </c>
      <c r="C156" s="801"/>
      <c r="D156" s="8" t="s">
        <v>8</v>
      </c>
      <c r="E156" s="9" t="s">
        <v>9</v>
      </c>
      <c r="H156" s="317" t="s">
        <v>1195</v>
      </c>
      <c r="I156" s="486" t="s">
        <v>1194</v>
      </c>
    </row>
    <row r="157" spans="1:9" ht="18">
      <c r="A157" s="253">
        <v>1</v>
      </c>
      <c r="B157" s="10" t="s">
        <v>10</v>
      </c>
      <c r="C157" s="10">
        <v>506</v>
      </c>
      <c r="D157" s="39" t="s">
        <v>1199</v>
      </c>
      <c r="E157" s="9"/>
      <c r="H157" s="339">
        <v>861472</v>
      </c>
      <c r="I157" s="468">
        <v>861472</v>
      </c>
    </row>
    <row r="158" spans="1:9" ht="18">
      <c r="A158" s="266">
        <v>2</v>
      </c>
      <c r="B158" s="10" t="s">
        <v>10</v>
      </c>
      <c r="C158" s="10">
        <v>506</v>
      </c>
      <c r="D158" s="39" t="s">
        <v>31</v>
      </c>
      <c r="E158" s="44">
        <v>27398720</v>
      </c>
      <c r="H158" s="330"/>
      <c r="I158" s="468">
        <v>3700000</v>
      </c>
    </row>
    <row r="159" spans="1:9" ht="18">
      <c r="A159" s="266">
        <v>3</v>
      </c>
      <c r="B159" s="10" t="s">
        <v>10</v>
      </c>
      <c r="C159" s="10">
        <v>915</v>
      </c>
      <c r="D159" s="39" t="s">
        <v>833</v>
      </c>
      <c r="E159" s="44">
        <v>19052800</v>
      </c>
      <c r="H159" s="330">
        <f>63072428+7363817</f>
        <v>70436245</v>
      </c>
      <c r="I159" s="468">
        <v>59841904</v>
      </c>
    </row>
    <row r="160" spans="1:9" ht="18">
      <c r="A160" s="266">
        <v>4</v>
      </c>
      <c r="B160" s="10" t="s">
        <v>10</v>
      </c>
      <c r="C160" s="15">
        <v>9</v>
      </c>
      <c r="D160" s="19" t="s">
        <v>509</v>
      </c>
      <c r="E160" s="45">
        <f>SUM(E158:E159)</f>
        <v>46451520</v>
      </c>
      <c r="H160" s="482">
        <f>SUM(H157:H159)</f>
        <v>71297717</v>
      </c>
      <c r="I160" s="469">
        <f>SUM(I157:I159)</f>
        <v>64403376</v>
      </c>
    </row>
    <row r="161" spans="1:9" ht="12.75" customHeight="1">
      <c r="A161" s="795">
        <v>5</v>
      </c>
      <c r="B161" s="815" t="s">
        <v>19</v>
      </c>
      <c r="C161" s="816"/>
      <c r="D161" s="817"/>
      <c r="E161" s="843">
        <f>SUM(E158:G159)</f>
        <v>46451520</v>
      </c>
      <c r="H161" s="808">
        <f>SUM(H160)</f>
        <v>71297717</v>
      </c>
      <c r="I161" s="808">
        <f>SUM(I160)</f>
        <v>64403376</v>
      </c>
    </row>
    <row r="162" spans="1:9" ht="15" customHeight="1">
      <c r="A162" s="795"/>
      <c r="B162" s="818"/>
      <c r="C162" s="819"/>
      <c r="D162" s="820"/>
      <c r="E162" s="844"/>
      <c r="H162" s="809"/>
      <c r="I162" s="809"/>
    </row>
    <row r="163" spans="3:8" ht="18">
      <c r="C163" s="35"/>
      <c r="D163" s="30"/>
      <c r="E163" s="36"/>
      <c r="F163" s="37"/>
      <c r="G163" s="38"/>
      <c r="H163" s="328"/>
    </row>
    <row r="164" spans="1:8" ht="18">
      <c r="A164" s="268"/>
      <c r="D164" s="3" t="s">
        <v>33</v>
      </c>
      <c r="E164" s="4"/>
      <c r="H164" s="315"/>
    </row>
    <row r="165" spans="1:12" s="38" customFormat="1" ht="18">
      <c r="A165" s="265"/>
      <c r="B165" s="2"/>
      <c r="C165" s="1"/>
      <c r="D165" s="3" t="s">
        <v>34</v>
      </c>
      <c r="E165" s="4"/>
      <c r="F165" s="1"/>
      <c r="G165"/>
      <c r="H165" s="315"/>
      <c r="I165" s="498"/>
      <c r="L165" s="421"/>
    </row>
    <row r="166" spans="4:8" ht="18">
      <c r="D166" s="3"/>
      <c r="E166" s="6"/>
      <c r="F166" s="1">
        <v>511116</v>
      </c>
      <c r="H166" s="316"/>
    </row>
    <row r="167" spans="1:12" s="46" customFormat="1" ht="19.5" customHeight="1">
      <c r="A167" s="799" t="s">
        <v>260</v>
      </c>
      <c r="B167" s="801" t="s">
        <v>2</v>
      </c>
      <c r="C167" s="801"/>
      <c r="D167" s="8" t="s">
        <v>3</v>
      </c>
      <c r="E167" s="9" t="s">
        <v>4</v>
      </c>
      <c r="F167" s="1">
        <v>511112</v>
      </c>
      <c r="G167"/>
      <c r="H167" s="460" t="s">
        <v>4</v>
      </c>
      <c r="I167" s="485" t="s">
        <v>5</v>
      </c>
      <c r="L167" s="422"/>
    </row>
    <row r="168" spans="1:9" ht="20.25" customHeight="1">
      <c r="A168" s="814"/>
      <c r="B168" s="801" t="s">
        <v>7</v>
      </c>
      <c r="C168" s="801"/>
      <c r="D168" s="8" t="s">
        <v>8</v>
      </c>
      <c r="E168" s="9" t="s">
        <v>9</v>
      </c>
      <c r="H168" s="317" t="s">
        <v>1195</v>
      </c>
      <c r="I168" s="486" t="s">
        <v>1194</v>
      </c>
    </row>
    <row r="169" spans="1:9" ht="18">
      <c r="A169" s="266">
        <v>1</v>
      </c>
      <c r="B169" s="11" t="s">
        <v>10</v>
      </c>
      <c r="C169" s="10">
        <v>1101</v>
      </c>
      <c r="D169" s="12" t="s">
        <v>35</v>
      </c>
      <c r="E169" s="13">
        <v>1461000</v>
      </c>
      <c r="F169" s="1">
        <v>53111</v>
      </c>
      <c r="H169" s="327"/>
      <c r="I169" s="468"/>
    </row>
    <row r="170" spans="1:12" s="46" customFormat="1" ht="18">
      <c r="A170" s="266">
        <v>2</v>
      </c>
      <c r="B170" s="11" t="s">
        <v>10</v>
      </c>
      <c r="C170" s="15">
        <v>11</v>
      </c>
      <c r="D170" s="19" t="s">
        <v>36</v>
      </c>
      <c r="E170" s="17">
        <f>SUM(E169)</f>
        <v>1461000</v>
      </c>
      <c r="F170" s="1"/>
      <c r="G170"/>
      <c r="H170" s="320">
        <f>SUM(H169)</f>
        <v>0</v>
      </c>
      <c r="I170" s="499"/>
      <c r="L170" s="422"/>
    </row>
    <row r="171" spans="1:12" s="46" customFormat="1" ht="18">
      <c r="A171" s="266">
        <v>3</v>
      </c>
      <c r="B171" s="11" t="s">
        <v>10</v>
      </c>
      <c r="C171" s="10">
        <v>2</v>
      </c>
      <c r="D171" s="18" t="s">
        <v>510</v>
      </c>
      <c r="E171" s="13">
        <f>SUM(E170*0.135)</f>
        <v>197235</v>
      </c>
      <c r="F171" s="1"/>
      <c r="G171"/>
      <c r="H171" s="327"/>
      <c r="I171" s="499"/>
      <c r="L171" s="422"/>
    </row>
    <row r="172" spans="1:9" ht="18">
      <c r="A172" s="266">
        <v>4</v>
      </c>
      <c r="B172" s="11" t="s">
        <v>10</v>
      </c>
      <c r="C172" s="15">
        <v>2</v>
      </c>
      <c r="D172" s="19" t="s">
        <v>511</v>
      </c>
      <c r="E172" s="20">
        <f>SUM(E171:E171)</f>
        <v>197235</v>
      </c>
      <c r="H172" s="321">
        <f>SUM(H171:H171)</f>
        <v>0</v>
      </c>
      <c r="I172" s="468"/>
    </row>
    <row r="173" spans="1:9" ht="15">
      <c r="A173" s="799">
        <v>5</v>
      </c>
      <c r="B173" s="815" t="s">
        <v>512</v>
      </c>
      <c r="C173" s="816"/>
      <c r="D173" s="817"/>
      <c r="E173" s="793" t="e">
        <f>SUM(#REF!,E172,E170)</f>
        <v>#REF!</v>
      </c>
      <c r="H173" s="796">
        <f>SUM(H172,H170)</f>
        <v>0</v>
      </c>
      <c r="I173" s="468"/>
    </row>
    <row r="174" spans="1:9" ht="15">
      <c r="A174" s="814"/>
      <c r="B174" s="818"/>
      <c r="C174" s="819"/>
      <c r="D174" s="820"/>
      <c r="E174" s="793"/>
      <c r="H174" s="796"/>
      <c r="I174" s="468"/>
    </row>
    <row r="175" spans="1:8" ht="18">
      <c r="A175" s="269"/>
      <c r="C175" s="49"/>
      <c r="D175" s="30"/>
      <c r="E175" s="36"/>
      <c r="H175" s="328"/>
    </row>
    <row r="176" spans="1:12" s="46" customFormat="1" ht="18">
      <c r="A176" s="265"/>
      <c r="B176" s="2"/>
      <c r="C176" s="1"/>
      <c r="D176" s="3" t="s">
        <v>37</v>
      </c>
      <c r="E176" s="4"/>
      <c r="F176" s="1"/>
      <c r="G176"/>
      <c r="H176" s="315"/>
      <c r="I176" s="500"/>
      <c r="L176" s="422"/>
    </row>
    <row r="177" spans="4:8" ht="18">
      <c r="D177" s="3" t="s">
        <v>38</v>
      </c>
      <c r="E177" s="4"/>
      <c r="H177" s="315"/>
    </row>
    <row r="178" spans="4:8" ht="18">
      <c r="D178" s="3"/>
      <c r="E178" s="6"/>
      <c r="F178" s="1">
        <v>511116</v>
      </c>
      <c r="H178" s="316"/>
    </row>
    <row r="179" spans="1:9" ht="15.75">
      <c r="A179" s="799" t="s">
        <v>260</v>
      </c>
      <c r="B179" s="801" t="s">
        <v>2</v>
      </c>
      <c r="C179" s="801"/>
      <c r="D179" s="8" t="s">
        <v>3</v>
      </c>
      <c r="E179" s="9" t="s">
        <v>4</v>
      </c>
      <c r="F179" s="1">
        <v>511112</v>
      </c>
      <c r="H179" s="460" t="s">
        <v>4</v>
      </c>
      <c r="I179" s="466" t="s">
        <v>5</v>
      </c>
    </row>
    <row r="180" spans="1:12" s="46" customFormat="1" ht="18">
      <c r="A180" s="814"/>
      <c r="B180" s="801" t="s">
        <v>7</v>
      </c>
      <c r="C180" s="801"/>
      <c r="D180" s="8" t="s">
        <v>8</v>
      </c>
      <c r="E180" s="9" t="s">
        <v>9</v>
      </c>
      <c r="F180" s="1"/>
      <c r="G180"/>
      <c r="H180" s="317" t="s">
        <v>1195</v>
      </c>
      <c r="I180" s="486" t="s">
        <v>1194</v>
      </c>
      <c r="L180" s="422"/>
    </row>
    <row r="181" spans="1:15" s="50" customFormat="1" ht="18">
      <c r="A181" s="266">
        <v>1</v>
      </c>
      <c r="B181" s="11" t="s">
        <v>10</v>
      </c>
      <c r="C181" s="10">
        <v>1101</v>
      </c>
      <c r="D181" s="12" t="s">
        <v>35</v>
      </c>
      <c r="E181" s="13">
        <v>1300000</v>
      </c>
      <c r="F181" s="1">
        <v>53111</v>
      </c>
      <c r="G181"/>
      <c r="H181" s="327">
        <v>1170538</v>
      </c>
      <c r="I181" s="501">
        <v>6295174</v>
      </c>
      <c r="K181" s="867" t="s">
        <v>1231</v>
      </c>
      <c r="L181" s="867"/>
      <c r="M181" s="867"/>
      <c r="N181" s="867"/>
      <c r="O181" s="867"/>
    </row>
    <row r="182" spans="1:15" s="50" customFormat="1" ht="18">
      <c r="A182" s="266">
        <v>2</v>
      </c>
      <c r="B182" s="11" t="s">
        <v>10</v>
      </c>
      <c r="C182" s="10">
        <v>1107</v>
      </c>
      <c r="D182" s="12" t="s">
        <v>1158</v>
      </c>
      <c r="E182" s="299"/>
      <c r="F182" s="1"/>
      <c r="G182"/>
      <c r="H182" s="379"/>
      <c r="I182" s="501"/>
      <c r="K182" s="867" t="s">
        <v>1095</v>
      </c>
      <c r="L182" s="867"/>
      <c r="M182" s="867"/>
      <c r="N182" s="867"/>
      <c r="O182" s="867"/>
    </row>
    <row r="183" spans="1:12" s="50" customFormat="1" ht="18">
      <c r="A183" s="266">
        <v>3</v>
      </c>
      <c r="B183" s="11" t="s">
        <v>10</v>
      </c>
      <c r="C183" s="10">
        <v>1113</v>
      </c>
      <c r="D183" s="12" t="s">
        <v>867</v>
      </c>
      <c r="E183" s="299"/>
      <c r="F183" s="1"/>
      <c r="G183"/>
      <c r="H183" s="379"/>
      <c r="I183" s="501">
        <v>41909</v>
      </c>
      <c r="L183" s="423"/>
    </row>
    <row r="184" spans="1:9" ht="18">
      <c r="A184" s="266">
        <v>4</v>
      </c>
      <c r="B184" s="11" t="s">
        <v>10</v>
      </c>
      <c r="C184" s="15">
        <v>11</v>
      </c>
      <c r="D184" s="19" t="s">
        <v>36</v>
      </c>
      <c r="E184" s="17">
        <f>SUM(E181)</f>
        <v>1300000</v>
      </c>
      <c r="H184" s="320">
        <f>SUM(H181)</f>
        <v>1170538</v>
      </c>
      <c r="I184" s="469">
        <f>SUM(I181:I183)</f>
        <v>6337083</v>
      </c>
    </row>
    <row r="185" spans="1:12" s="307" customFormat="1" ht="18">
      <c r="A185" s="266">
        <v>5</v>
      </c>
      <c r="B185" s="380" t="s">
        <v>10</v>
      </c>
      <c r="C185" s="308">
        <v>231</v>
      </c>
      <c r="D185" s="304" t="s">
        <v>868</v>
      </c>
      <c r="E185" s="381"/>
      <c r="F185" s="306"/>
      <c r="H185" s="382">
        <v>90717</v>
      </c>
      <c r="I185" s="467">
        <v>534475</v>
      </c>
      <c r="L185" s="424"/>
    </row>
    <row r="186" spans="1:12" s="307" customFormat="1" ht="18">
      <c r="A186" s="266">
        <v>6</v>
      </c>
      <c r="B186" s="380" t="s">
        <v>10</v>
      </c>
      <c r="C186" s="308">
        <v>233</v>
      </c>
      <c r="D186" s="304" t="s">
        <v>869</v>
      </c>
      <c r="E186" s="381"/>
      <c r="F186" s="306"/>
      <c r="H186" s="382"/>
      <c r="I186" s="467"/>
      <c r="L186" s="424"/>
    </row>
    <row r="187" spans="1:12" s="307" customFormat="1" ht="18">
      <c r="A187" s="266">
        <v>7</v>
      </c>
      <c r="B187" s="380" t="s">
        <v>10</v>
      </c>
      <c r="C187" s="308">
        <v>234</v>
      </c>
      <c r="D187" s="304" t="s">
        <v>870</v>
      </c>
      <c r="E187" s="381"/>
      <c r="F187" s="306"/>
      <c r="H187" s="382"/>
      <c r="I187" s="467"/>
      <c r="L187" s="424"/>
    </row>
    <row r="188" spans="1:12" s="307" customFormat="1" ht="18">
      <c r="A188" s="266">
        <v>8</v>
      </c>
      <c r="B188" s="380" t="s">
        <v>10</v>
      </c>
      <c r="C188" s="308">
        <v>237</v>
      </c>
      <c r="D188" s="304" t="s">
        <v>871</v>
      </c>
      <c r="E188" s="381"/>
      <c r="F188" s="306"/>
      <c r="H188" s="382"/>
      <c r="I188" s="467"/>
      <c r="L188" s="424"/>
    </row>
    <row r="189" spans="1:9" ht="18">
      <c r="A189" s="266">
        <v>10</v>
      </c>
      <c r="B189" s="11" t="s">
        <v>10</v>
      </c>
      <c r="C189" s="15">
        <v>2</v>
      </c>
      <c r="D189" s="19" t="s">
        <v>499</v>
      </c>
      <c r="E189" s="20" t="e">
        <f>SUM(#REF!)</f>
        <v>#REF!</v>
      </c>
      <c r="H189" s="321">
        <f>SUM(H185:H188)</f>
        <v>90717</v>
      </c>
      <c r="I189" s="469">
        <f>SUM(I185:I188)</f>
        <v>534475</v>
      </c>
    </row>
    <row r="190" spans="1:12" s="303" customFormat="1" ht="18">
      <c r="A190" s="266">
        <v>11</v>
      </c>
      <c r="B190" s="374" t="s">
        <v>10</v>
      </c>
      <c r="C190" s="300">
        <v>311</v>
      </c>
      <c r="D190" s="304" t="s">
        <v>872</v>
      </c>
      <c r="E190" s="383"/>
      <c r="F190" s="302"/>
      <c r="H190" s="384"/>
      <c r="I190" s="467"/>
      <c r="L190" s="418"/>
    </row>
    <row r="191" spans="1:12" s="303" customFormat="1" ht="18">
      <c r="A191" s="266">
        <v>12</v>
      </c>
      <c r="B191" s="374" t="s">
        <v>10</v>
      </c>
      <c r="C191" s="300">
        <v>312</v>
      </c>
      <c r="D191" s="304" t="s">
        <v>1200</v>
      </c>
      <c r="E191" s="383"/>
      <c r="F191" s="302"/>
      <c r="H191" s="324">
        <v>115000</v>
      </c>
      <c r="I191" s="502">
        <v>113376</v>
      </c>
      <c r="L191" s="418"/>
    </row>
    <row r="192" spans="1:12" s="303" customFormat="1" ht="18">
      <c r="A192" s="266">
        <v>13</v>
      </c>
      <c r="B192" s="374" t="s">
        <v>10</v>
      </c>
      <c r="C192" s="300">
        <v>31</v>
      </c>
      <c r="D192" s="563" t="s">
        <v>1063</v>
      </c>
      <c r="E192" s="383"/>
      <c r="F192" s="302"/>
      <c r="H192" s="442">
        <f>SUM(H190:H191)</f>
        <v>115000</v>
      </c>
      <c r="I192" s="469">
        <f>SUM(I190:I191)</f>
        <v>113376</v>
      </c>
      <c r="L192" s="418"/>
    </row>
    <row r="193" spans="1:12" s="303" customFormat="1" ht="18">
      <c r="A193" s="266">
        <v>14</v>
      </c>
      <c r="B193" s="374" t="s">
        <v>10</v>
      </c>
      <c r="C193" s="300">
        <v>337</v>
      </c>
      <c r="D193" s="304" t="s">
        <v>994</v>
      </c>
      <c r="E193" s="383"/>
      <c r="F193" s="302"/>
      <c r="H193" s="324">
        <v>52000</v>
      </c>
      <c r="I193" s="467">
        <v>52421</v>
      </c>
      <c r="L193" s="418"/>
    </row>
    <row r="194" spans="1:12" s="303" customFormat="1" ht="18">
      <c r="A194" s="266">
        <v>15</v>
      </c>
      <c r="B194" s="374" t="s">
        <v>10</v>
      </c>
      <c r="C194" s="398">
        <v>33</v>
      </c>
      <c r="D194" s="401" t="s">
        <v>995</v>
      </c>
      <c r="E194" s="441"/>
      <c r="F194" s="400"/>
      <c r="G194" s="401"/>
      <c r="H194" s="442">
        <f>SUM(H192:H193)</f>
        <v>167000</v>
      </c>
      <c r="I194" s="469">
        <f>SUM(I193)</f>
        <v>52421</v>
      </c>
      <c r="L194" s="418"/>
    </row>
    <row r="195" spans="1:12" s="303" customFormat="1" ht="18">
      <c r="A195" s="266">
        <v>16</v>
      </c>
      <c r="B195" s="374"/>
      <c r="C195" s="300">
        <v>351</v>
      </c>
      <c r="D195" s="304" t="s">
        <v>864</v>
      </c>
      <c r="E195" s="383"/>
      <c r="F195" s="302"/>
      <c r="H195" s="384">
        <v>45090</v>
      </c>
      <c r="I195" s="502">
        <v>31941</v>
      </c>
      <c r="L195" s="418"/>
    </row>
    <row r="196" spans="1:12" s="303" customFormat="1" ht="18">
      <c r="A196" s="266">
        <v>17</v>
      </c>
      <c r="B196" s="374" t="s">
        <v>10</v>
      </c>
      <c r="C196" s="300">
        <v>35</v>
      </c>
      <c r="D196" s="303" t="s">
        <v>407</v>
      </c>
      <c r="E196" s="383"/>
      <c r="F196" s="302"/>
      <c r="H196" s="384"/>
      <c r="I196" s="495">
        <f>SUM(I195)</f>
        <v>31941</v>
      </c>
      <c r="L196" s="418"/>
    </row>
    <row r="197" spans="1:12" s="303" customFormat="1" ht="18">
      <c r="A197" s="266">
        <v>18</v>
      </c>
      <c r="B197" s="374"/>
      <c r="C197" s="398">
        <v>3</v>
      </c>
      <c r="D197" s="563" t="s">
        <v>961</v>
      </c>
      <c r="E197" s="441"/>
      <c r="F197" s="400"/>
      <c r="G197" s="401"/>
      <c r="H197" s="442">
        <f>SUM(H194:H196)</f>
        <v>212090</v>
      </c>
      <c r="I197" s="469">
        <f>I192+I194+I196</f>
        <v>197738</v>
      </c>
      <c r="L197" s="418"/>
    </row>
    <row r="198" spans="1:12" s="303" customFormat="1" ht="18">
      <c r="A198" s="266">
        <v>19</v>
      </c>
      <c r="B198" s="374" t="s">
        <v>10</v>
      </c>
      <c r="C198" s="300">
        <v>643</v>
      </c>
      <c r="D198" s="304" t="s">
        <v>873</v>
      </c>
      <c r="E198" s="383"/>
      <c r="F198" s="302"/>
      <c r="H198" s="384"/>
      <c r="I198" s="467"/>
      <c r="L198" s="418"/>
    </row>
    <row r="199" spans="1:12" s="303" customFormat="1" ht="18">
      <c r="A199" s="266">
        <v>20</v>
      </c>
      <c r="B199" s="374" t="s">
        <v>10</v>
      </c>
      <c r="C199" s="300">
        <v>673</v>
      </c>
      <c r="D199" s="304" t="s">
        <v>874</v>
      </c>
      <c r="E199" s="383"/>
      <c r="F199" s="302"/>
      <c r="H199" s="384"/>
      <c r="I199" s="467"/>
      <c r="L199" s="418"/>
    </row>
    <row r="200" spans="1:12" s="303" customFormat="1" ht="18">
      <c r="A200" s="266">
        <v>21</v>
      </c>
      <c r="B200" s="374" t="s">
        <v>10</v>
      </c>
      <c r="C200" s="300">
        <v>733</v>
      </c>
      <c r="D200" s="304" t="s">
        <v>875</v>
      </c>
      <c r="E200" s="383"/>
      <c r="F200" s="302"/>
      <c r="H200" s="384"/>
      <c r="I200" s="467"/>
      <c r="L200" s="418"/>
    </row>
    <row r="201" spans="1:12" s="303" customFormat="1" ht="18">
      <c r="A201" s="266">
        <v>22</v>
      </c>
      <c r="B201" s="374" t="s">
        <v>10</v>
      </c>
      <c r="C201" s="300">
        <v>743</v>
      </c>
      <c r="D201" s="304" t="s">
        <v>876</v>
      </c>
      <c r="E201" s="383"/>
      <c r="F201" s="302"/>
      <c r="H201" s="384"/>
      <c r="I201" s="467"/>
      <c r="L201" s="418"/>
    </row>
    <row r="202" spans="1:9" ht="12.75" customHeight="1">
      <c r="A202" s="799">
        <v>23</v>
      </c>
      <c r="B202" s="815" t="s">
        <v>512</v>
      </c>
      <c r="C202" s="816"/>
      <c r="D202" s="817"/>
      <c r="E202" s="793" t="e">
        <f>SUM(#REF!,E189,E184)</f>
        <v>#REF!</v>
      </c>
      <c r="H202" s="808">
        <f>SUM(H189,H184+H197)</f>
        <v>1473345</v>
      </c>
      <c r="I202" s="808">
        <f>I197+I189+I184</f>
        <v>7069296</v>
      </c>
    </row>
    <row r="203" spans="1:9" ht="15" customHeight="1">
      <c r="A203" s="800"/>
      <c r="B203" s="818"/>
      <c r="C203" s="819"/>
      <c r="D203" s="820"/>
      <c r="E203" s="793"/>
      <c r="H203" s="809"/>
      <c r="I203" s="809"/>
    </row>
    <row r="204" spans="1:8" ht="18">
      <c r="A204" s="273"/>
      <c r="C204" s="35"/>
      <c r="D204" s="30"/>
      <c r="E204" s="36"/>
      <c r="F204" s="37"/>
      <c r="G204" s="38"/>
      <c r="H204" s="328"/>
    </row>
    <row r="205" spans="1:8" ht="18">
      <c r="A205" s="270"/>
      <c r="D205" s="3" t="s">
        <v>39</v>
      </c>
      <c r="E205" s="7"/>
      <c r="H205" s="316"/>
    </row>
    <row r="206" spans="4:8" ht="18">
      <c r="D206" s="3" t="s">
        <v>40</v>
      </c>
      <c r="E206" s="4"/>
      <c r="H206" s="315"/>
    </row>
    <row r="207" spans="4:8" ht="18">
      <c r="D207" s="46"/>
      <c r="E207" s="6"/>
      <c r="F207" s="1" t="s">
        <v>41</v>
      </c>
      <c r="H207" s="316"/>
    </row>
    <row r="208" spans="1:9" ht="15.75">
      <c r="A208" s="799" t="s">
        <v>260</v>
      </c>
      <c r="B208" s="801" t="s">
        <v>2</v>
      </c>
      <c r="C208" s="801"/>
      <c r="D208" s="8" t="s">
        <v>3</v>
      </c>
      <c r="E208" s="9" t="s">
        <v>4</v>
      </c>
      <c r="F208" s="1">
        <v>511112</v>
      </c>
      <c r="H208" s="460" t="s">
        <v>4</v>
      </c>
      <c r="I208" s="485" t="s">
        <v>5</v>
      </c>
    </row>
    <row r="209" spans="1:9" ht="18">
      <c r="A209" s="814"/>
      <c r="B209" s="801" t="s">
        <v>7</v>
      </c>
      <c r="C209" s="801"/>
      <c r="D209" s="8" t="s">
        <v>8</v>
      </c>
      <c r="E209" s="9" t="s">
        <v>9</v>
      </c>
      <c r="H209" s="317" t="s">
        <v>1195</v>
      </c>
      <c r="I209" s="486" t="s">
        <v>1194</v>
      </c>
    </row>
    <row r="210" spans="1:9" ht="18">
      <c r="A210" s="266">
        <v>1</v>
      </c>
      <c r="B210" s="11" t="s">
        <v>10</v>
      </c>
      <c r="C210" s="10">
        <v>312</v>
      </c>
      <c r="D210" s="52" t="s">
        <v>22</v>
      </c>
      <c r="E210" s="14">
        <v>900000</v>
      </c>
      <c r="H210" s="318"/>
      <c r="I210" s="468"/>
    </row>
    <row r="211" spans="1:9" ht="18">
      <c r="A211" s="266">
        <v>2</v>
      </c>
      <c r="B211" s="11" t="s">
        <v>10</v>
      </c>
      <c r="C211" s="10">
        <v>312</v>
      </c>
      <c r="D211" s="52" t="s">
        <v>43</v>
      </c>
      <c r="E211" s="14">
        <v>10000</v>
      </c>
      <c r="H211" s="318"/>
      <c r="I211" s="468"/>
    </row>
    <row r="212" spans="1:12" s="38" customFormat="1" ht="18">
      <c r="A212" s="266">
        <v>3</v>
      </c>
      <c r="B212" s="11" t="s">
        <v>10</v>
      </c>
      <c r="C212" s="10">
        <v>312</v>
      </c>
      <c r="D212" s="52" t="s">
        <v>780</v>
      </c>
      <c r="E212" s="14">
        <v>40000</v>
      </c>
      <c r="F212" s="1"/>
      <c r="G212"/>
      <c r="H212" s="318"/>
      <c r="I212" s="502"/>
      <c r="L212" s="421"/>
    </row>
    <row r="213" spans="1:9" ht="18">
      <c r="A213" s="266">
        <v>4</v>
      </c>
      <c r="B213" s="11" t="s">
        <v>10</v>
      </c>
      <c r="C213" s="26">
        <v>31</v>
      </c>
      <c r="D213" s="19" t="s">
        <v>513</v>
      </c>
      <c r="E213" s="20">
        <f>SUM(E210:E212)</f>
        <v>950000</v>
      </c>
      <c r="H213" s="321">
        <f>SUM(H210:H212)</f>
        <v>0</v>
      </c>
      <c r="I213" s="487"/>
    </row>
    <row r="214" spans="1:9" ht="18">
      <c r="A214" s="266">
        <v>5</v>
      </c>
      <c r="B214" s="11" t="s">
        <v>10</v>
      </c>
      <c r="C214" s="10">
        <v>334</v>
      </c>
      <c r="D214" s="18" t="s">
        <v>781</v>
      </c>
      <c r="E214" s="13">
        <v>200000</v>
      </c>
      <c r="F214" s="1">
        <v>55219</v>
      </c>
      <c r="H214" s="327"/>
      <c r="I214" s="468"/>
    </row>
    <row r="215" spans="1:9" ht="18">
      <c r="A215" s="266">
        <v>6</v>
      </c>
      <c r="B215" s="11" t="s">
        <v>10</v>
      </c>
      <c r="C215" s="10">
        <v>336</v>
      </c>
      <c r="D215" s="41" t="s">
        <v>1085</v>
      </c>
      <c r="E215" s="13">
        <v>1500000</v>
      </c>
      <c r="H215" s="327"/>
      <c r="I215" s="468"/>
    </row>
    <row r="216" spans="1:12" s="1" customFormat="1" ht="18">
      <c r="A216" s="266">
        <v>7</v>
      </c>
      <c r="B216" s="11" t="s">
        <v>10</v>
      </c>
      <c r="C216" s="10">
        <v>337</v>
      </c>
      <c r="D216" s="18" t="s">
        <v>988</v>
      </c>
      <c r="E216" s="13">
        <v>450000</v>
      </c>
      <c r="G216"/>
      <c r="H216" s="327">
        <v>2153000</v>
      </c>
      <c r="I216" s="468">
        <v>1493785</v>
      </c>
      <c r="L216" s="417"/>
    </row>
    <row r="217" spans="1:9" ht="18">
      <c r="A217" s="266">
        <v>8</v>
      </c>
      <c r="B217" s="11" t="s">
        <v>10</v>
      </c>
      <c r="C217" s="10">
        <v>337</v>
      </c>
      <c r="D217" s="18" t="s">
        <v>44</v>
      </c>
      <c r="E217" s="13">
        <v>50000</v>
      </c>
      <c r="H217" s="327"/>
      <c r="I217" s="468"/>
    </row>
    <row r="218" spans="1:9" ht="18">
      <c r="A218" s="266">
        <v>9</v>
      </c>
      <c r="B218" s="11" t="s">
        <v>10</v>
      </c>
      <c r="C218" s="15">
        <v>33</v>
      </c>
      <c r="D218" s="19" t="s">
        <v>514</v>
      </c>
      <c r="E218" s="20">
        <f>SUM(E214:E217)</f>
        <v>2200000</v>
      </c>
      <c r="H218" s="321">
        <f>SUM(H214:H217)</f>
        <v>2153000</v>
      </c>
      <c r="I218" s="321">
        <f>SUM(I214:I217)</f>
        <v>1493785</v>
      </c>
    </row>
    <row r="219" spans="1:9" ht="18">
      <c r="A219" s="266">
        <v>10</v>
      </c>
      <c r="B219" s="11" t="s">
        <v>10</v>
      </c>
      <c r="C219" s="10">
        <v>351</v>
      </c>
      <c r="D219" s="18" t="s">
        <v>14</v>
      </c>
      <c r="E219" s="13">
        <f>SUM(E214+E217+E213)*0.27</f>
        <v>324000</v>
      </c>
      <c r="F219" s="1">
        <v>561111</v>
      </c>
      <c r="H219" s="327">
        <v>581310</v>
      </c>
      <c r="I219" s="468">
        <v>403322</v>
      </c>
    </row>
    <row r="220" spans="1:9" ht="18">
      <c r="A220" s="266">
        <v>11</v>
      </c>
      <c r="B220" s="11" t="s">
        <v>10</v>
      </c>
      <c r="C220" s="15">
        <v>35</v>
      </c>
      <c r="D220" s="19" t="s">
        <v>515</v>
      </c>
      <c r="E220" s="20">
        <f>SUM(E219:E219)</f>
        <v>324000</v>
      </c>
      <c r="H220" s="321">
        <f>SUM(H219:H219)</f>
        <v>581310</v>
      </c>
      <c r="I220" s="321">
        <f>SUM(I219:I219)</f>
        <v>403322</v>
      </c>
    </row>
    <row r="221" spans="1:9" ht="18">
      <c r="A221" s="266">
        <v>12</v>
      </c>
      <c r="B221" s="11" t="s">
        <v>10</v>
      </c>
      <c r="C221" s="15">
        <v>3</v>
      </c>
      <c r="D221" s="19" t="s">
        <v>516</v>
      </c>
      <c r="E221" s="20">
        <f>SUM(E218+E220+E213)</f>
        <v>3474000</v>
      </c>
      <c r="H221" s="321">
        <f>SUM(H218+H220+H213)</f>
        <v>2734310</v>
      </c>
      <c r="I221" s="321">
        <f>SUM(I218+I220+I213)</f>
        <v>1897107</v>
      </c>
    </row>
    <row r="222" spans="1:9" ht="12.75" customHeight="1">
      <c r="A222" s="799">
        <v>13</v>
      </c>
      <c r="B222" s="854" t="s">
        <v>517</v>
      </c>
      <c r="C222" s="854"/>
      <c r="D222" s="854"/>
      <c r="E222" s="856">
        <f>SUM(E221)</f>
        <v>3474000</v>
      </c>
      <c r="H222" s="827">
        <f>SUM(H221)</f>
        <v>2734310</v>
      </c>
      <c r="I222" s="827">
        <f>SUM(I221)</f>
        <v>1897107</v>
      </c>
    </row>
    <row r="223" spans="1:9" ht="12.75" customHeight="1">
      <c r="A223" s="814"/>
      <c r="B223" s="854"/>
      <c r="C223" s="854"/>
      <c r="D223" s="854"/>
      <c r="E223" s="857"/>
      <c r="H223" s="828"/>
      <c r="I223" s="828"/>
    </row>
    <row r="224" spans="1:12" s="38" customFormat="1" ht="18">
      <c r="A224" s="265"/>
      <c r="B224" s="2"/>
      <c r="C224" s="35"/>
      <c r="D224" s="30"/>
      <c r="E224" s="31"/>
      <c r="F224" s="37"/>
      <c r="H224" s="325"/>
      <c r="I224" s="498"/>
      <c r="L224" s="421"/>
    </row>
    <row r="225" spans="1:8" ht="18">
      <c r="A225" s="268"/>
      <c r="D225" s="3" t="s">
        <v>45</v>
      </c>
      <c r="E225" s="7"/>
      <c r="H225" s="316"/>
    </row>
    <row r="226" spans="4:8" ht="18">
      <c r="D226" s="3" t="s">
        <v>46</v>
      </c>
      <c r="E226" s="4"/>
      <c r="H226" s="315"/>
    </row>
    <row r="227" spans="4:8" ht="18">
      <c r="D227" s="46"/>
      <c r="E227" s="6"/>
      <c r="F227" s="1" t="s">
        <v>41</v>
      </c>
      <c r="H227" s="316"/>
    </row>
    <row r="228" spans="1:9" ht="15.75">
      <c r="A228" s="799" t="s">
        <v>260</v>
      </c>
      <c r="B228" s="801" t="s">
        <v>2</v>
      </c>
      <c r="C228" s="801"/>
      <c r="D228" s="8" t="s">
        <v>3</v>
      </c>
      <c r="E228" s="9" t="s">
        <v>4</v>
      </c>
      <c r="F228" s="1">
        <v>511112</v>
      </c>
      <c r="H228" s="460" t="s">
        <v>4</v>
      </c>
      <c r="I228" s="485" t="s">
        <v>5</v>
      </c>
    </row>
    <row r="229" spans="1:9" ht="18">
      <c r="A229" s="814"/>
      <c r="B229" s="801" t="s">
        <v>7</v>
      </c>
      <c r="C229" s="801"/>
      <c r="D229" s="8" t="s">
        <v>8</v>
      </c>
      <c r="E229" s="9" t="s">
        <v>9</v>
      </c>
      <c r="H229" s="317" t="s">
        <v>1195</v>
      </c>
      <c r="I229" s="486" t="s">
        <v>1194</v>
      </c>
    </row>
    <row r="230" spans="1:9" ht="18">
      <c r="A230" s="253">
        <v>1</v>
      </c>
      <c r="B230" s="53" t="s">
        <v>10</v>
      </c>
      <c r="C230" s="10">
        <v>312</v>
      </c>
      <c r="D230" s="52" t="s">
        <v>1086</v>
      </c>
      <c r="E230" s="9"/>
      <c r="H230" s="331">
        <v>200000</v>
      </c>
      <c r="I230" s="468">
        <v>81684</v>
      </c>
    </row>
    <row r="231" spans="1:9" ht="18">
      <c r="A231" s="253">
        <v>2</v>
      </c>
      <c r="B231" s="53" t="s">
        <v>10</v>
      </c>
      <c r="C231" s="10">
        <v>333</v>
      </c>
      <c r="D231" s="304" t="s">
        <v>1202</v>
      </c>
      <c r="E231" s="9"/>
      <c r="H231" s="331">
        <v>788000</v>
      </c>
      <c r="I231" s="468">
        <v>920000</v>
      </c>
    </row>
    <row r="232" spans="1:9" ht="18">
      <c r="A232" s="253">
        <v>3</v>
      </c>
      <c r="B232" s="53" t="s">
        <v>10</v>
      </c>
      <c r="C232" s="10">
        <v>336</v>
      </c>
      <c r="D232" s="52" t="s">
        <v>1201</v>
      </c>
      <c r="E232" s="9"/>
      <c r="H232" s="331"/>
      <c r="I232" s="468">
        <v>295000</v>
      </c>
    </row>
    <row r="233" spans="1:9" ht="18">
      <c r="A233" s="253">
        <v>4</v>
      </c>
      <c r="B233" s="53" t="s">
        <v>10</v>
      </c>
      <c r="C233" s="10">
        <v>337</v>
      </c>
      <c r="D233" s="18" t="s">
        <v>1087</v>
      </c>
      <c r="E233" s="13">
        <v>1500000</v>
      </c>
      <c r="F233" s="1">
        <v>55219</v>
      </c>
      <c r="H233" s="318">
        <v>2000000</v>
      </c>
      <c r="I233" s="560"/>
    </row>
    <row r="234" spans="1:9" ht="18">
      <c r="A234" s="253">
        <v>5</v>
      </c>
      <c r="B234" s="53" t="s">
        <v>10</v>
      </c>
      <c r="C234" s="10">
        <v>337</v>
      </c>
      <c r="D234" s="18" t="s">
        <v>1232</v>
      </c>
      <c r="E234" s="13">
        <v>1000000</v>
      </c>
      <c r="F234" s="1">
        <v>55218</v>
      </c>
      <c r="H234" s="318">
        <v>2000000</v>
      </c>
      <c r="I234" s="560"/>
    </row>
    <row r="235" spans="1:9" ht="15.75">
      <c r="A235" s="253">
        <v>6</v>
      </c>
      <c r="B235" s="53" t="s">
        <v>10</v>
      </c>
      <c r="C235" s="15">
        <v>33</v>
      </c>
      <c r="D235" s="19" t="s">
        <v>518</v>
      </c>
      <c r="E235" s="20">
        <f>SUM(E233:E234)</f>
        <v>2500000</v>
      </c>
      <c r="H235" s="469">
        <f>SUM(H231:H234)</f>
        <v>4788000</v>
      </c>
      <c r="I235" s="469">
        <f>SUM(I231:I234)</f>
        <v>1215000</v>
      </c>
    </row>
    <row r="236" spans="1:9" ht="18">
      <c r="A236" s="253">
        <v>7</v>
      </c>
      <c r="B236" s="53" t="s">
        <v>10</v>
      </c>
      <c r="C236" s="10">
        <v>351</v>
      </c>
      <c r="D236" s="18" t="s">
        <v>1203</v>
      </c>
      <c r="E236" s="13">
        <f>SUM(E235*27%)</f>
        <v>675000</v>
      </c>
      <c r="F236" s="1">
        <v>561111</v>
      </c>
      <c r="H236" s="327">
        <v>1346760</v>
      </c>
      <c r="I236" s="468">
        <v>350105</v>
      </c>
    </row>
    <row r="237" spans="1:9" ht="18">
      <c r="A237" s="253">
        <v>8</v>
      </c>
      <c r="B237" s="53" t="s">
        <v>10</v>
      </c>
      <c r="C237" s="10">
        <v>355</v>
      </c>
      <c r="D237" s="18" t="s">
        <v>877</v>
      </c>
      <c r="E237" s="13"/>
      <c r="H237" s="327"/>
      <c r="I237" s="468"/>
    </row>
    <row r="238" spans="1:9" ht="18">
      <c r="A238" s="253">
        <v>9</v>
      </c>
      <c r="B238" s="53" t="s">
        <v>10</v>
      </c>
      <c r="C238" s="398">
        <v>35</v>
      </c>
      <c r="D238" s="404" t="s">
        <v>942</v>
      </c>
      <c r="E238" s="405"/>
      <c r="F238" s="400"/>
      <c r="G238" s="401"/>
      <c r="H238" s="329">
        <f>SUM(H236:H237)</f>
        <v>1346760</v>
      </c>
      <c r="I238" s="469">
        <f>SUM(I236:I237)</f>
        <v>350105</v>
      </c>
    </row>
    <row r="239" spans="1:9" ht="18">
      <c r="A239" s="253">
        <v>10</v>
      </c>
      <c r="B239" s="53" t="s">
        <v>10</v>
      </c>
      <c r="C239" s="398">
        <v>3</v>
      </c>
      <c r="D239" s="404" t="s">
        <v>16</v>
      </c>
      <c r="E239" s="405"/>
      <c r="F239" s="400"/>
      <c r="G239" s="401"/>
      <c r="H239" s="329">
        <f>H230+H235+H238</f>
        <v>6334760</v>
      </c>
      <c r="I239" s="329">
        <f>I235+I238+I230</f>
        <v>1646789</v>
      </c>
    </row>
    <row r="240" spans="1:9" ht="18">
      <c r="A240" s="253">
        <v>11</v>
      </c>
      <c r="B240" s="53" t="s">
        <v>10</v>
      </c>
      <c r="C240" s="10">
        <v>623</v>
      </c>
      <c r="D240" s="18" t="s">
        <v>941</v>
      </c>
      <c r="E240" s="13"/>
      <c r="H240" s="327"/>
      <c r="I240" s="467"/>
    </row>
    <row r="241" spans="1:9" ht="18">
      <c r="A241" s="253">
        <v>12</v>
      </c>
      <c r="B241" s="53" t="s">
        <v>10</v>
      </c>
      <c r="C241" s="10">
        <v>673</v>
      </c>
      <c r="D241" s="18" t="s">
        <v>878</v>
      </c>
      <c r="E241" s="13"/>
      <c r="H241" s="327"/>
      <c r="I241" s="467"/>
    </row>
    <row r="242" spans="1:9" ht="18">
      <c r="A242" s="253">
        <v>13</v>
      </c>
      <c r="B242" s="53" t="s">
        <v>10</v>
      </c>
      <c r="C242" s="398">
        <v>6</v>
      </c>
      <c r="D242" s="404" t="s">
        <v>943</v>
      </c>
      <c r="E242" s="405"/>
      <c r="F242" s="400"/>
      <c r="G242" s="401"/>
      <c r="H242" s="329">
        <f>SUM(H240:H241)</f>
        <v>0</v>
      </c>
      <c r="I242" s="469">
        <f>I240+I241</f>
        <v>0</v>
      </c>
    </row>
    <row r="243" spans="1:9" ht="18">
      <c r="A243" s="253">
        <v>14</v>
      </c>
      <c r="B243" s="53" t="s">
        <v>10</v>
      </c>
      <c r="C243" s="10">
        <v>71</v>
      </c>
      <c r="D243" s="304" t="s">
        <v>1204</v>
      </c>
      <c r="E243" s="405"/>
      <c r="F243" s="400"/>
      <c r="G243" s="401"/>
      <c r="H243" s="390">
        <v>17263315</v>
      </c>
      <c r="I243" s="467"/>
    </row>
    <row r="244" spans="1:9" ht="18">
      <c r="A244" s="253">
        <v>15</v>
      </c>
      <c r="B244" s="53" t="s">
        <v>10</v>
      </c>
      <c r="C244" s="10">
        <v>74</v>
      </c>
      <c r="D244" t="s">
        <v>1061</v>
      </c>
      <c r="E244" s="405"/>
      <c r="F244" s="400"/>
      <c r="G244" s="401"/>
      <c r="H244" s="390">
        <v>4661095</v>
      </c>
      <c r="I244" s="468"/>
    </row>
    <row r="245" spans="1:9" ht="18">
      <c r="A245" s="253">
        <v>16</v>
      </c>
      <c r="B245" s="53" t="s">
        <v>10</v>
      </c>
      <c r="C245" s="398">
        <v>7</v>
      </c>
      <c r="D245" s="433" t="s">
        <v>1062</v>
      </c>
      <c r="E245" s="441" t="e">
        <f>SUM(E235+#REF!)</f>
        <v>#REF!</v>
      </c>
      <c r="F245" s="400"/>
      <c r="G245" s="401"/>
      <c r="H245" s="442">
        <f>SUM(H243:H244)</f>
        <v>21924410</v>
      </c>
      <c r="I245" s="469">
        <f>SUM(I243:I244)</f>
        <v>0</v>
      </c>
    </row>
    <row r="246" spans="1:12" s="38" customFormat="1" ht="12.75" customHeight="1">
      <c r="A246" s="799">
        <v>17</v>
      </c>
      <c r="B246" s="854" t="s">
        <v>519</v>
      </c>
      <c r="C246" s="854"/>
      <c r="D246" s="854"/>
      <c r="E246" s="856" t="e">
        <f>SUM(E245)</f>
        <v>#REF!</v>
      </c>
      <c r="F246" s="1"/>
      <c r="G246"/>
      <c r="H246" s="827">
        <f>H239+H242+H245</f>
        <v>28259170</v>
      </c>
      <c r="I246" s="827">
        <f>I239+I242+I245</f>
        <v>1646789</v>
      </c>
      <c r="L246" s="421"/>
    </row>
    <row r="247" spans="1:9" ht="12.75" customHeight="1">
      <c r="A247" s="814"/>
      <c r="B247" s="854"/>
      <c r="C247" s="854"/>
      <c r="D247" s="854"/>
      <c r="E247" s="857"/>
      <c r="H247" s="828"/>
      <c r="I247" s="828"/>
    </row>
    <row r="248" spans="3:8" ht="18">
      <c r="C248" s="35"/>
      <c r="D248" s="30"/>
      <c r="E248" s="31"/>
      <c r="F248" s="37"/>
      <c r="G248" s="38"/>
      <c r="H248" s="325"/>
    </row>
    <row r="249" spans="1:8" ht="18">
      <c r="A249" s="268"/>
      <c r="D249" s="3" t="s">
        <v>47</v>
      </c>
      <c r="E249" s="4"/>
      <c r="H249" s="315"/>
    </row>
    <row r="250" spans="4:8" ht="18">
      <c r="D250" s="3" t="s">
        <v>48</v>
      </c>
      <c r="E250" s="4"/>
      <c r="H250" s="315"/>
    </row>
    <row r="251" spans="4:8" ht="18">
      <c r="D251" s="3"/>
      <c r="E251" s="6"/>
      <c r="H251" s="316"/>
    </row>
    <row r="252" spans="1:9" ht="15.75">
      <c r="A252" s="799" t="s">
        <v>260</v>
      </c>
      <c r="B252" s="801" t="s">
        <v>2</v>
      </c>
      <c r="C252" s="801"/>
      <c r="D252" s="8" t="s">
        <v>3</v>
      </c>
      <c r="E252" s="9" t="s">
        <v>4</v>
      </c>
      <c r="F252" s="1">
        <v>511112</v>
      </c>
      <c r="H252" s="460" t="s">
        <v>4</v>
      </c>
      <c r="I252" s="466" t="s">
        <v>5</v>
      </c>
    </row>
    <row r="253" spans="1:9" ht="18">
      <c r="A253" s="814"/>
      <c r="B253" s="801" t="s">
        <v>7</v>
      </c>
      <c r="C253" s="801"/>
      <c r="D253" s="8" t="s">
        <v>8</v>
      </c>
      <c r="E253" s="9" t="s">
        <v>9</v>
      </c>
      <c r="H253" s="317" t="s">
        <v>1195</v>
      </c>
      <c r="I253" s="486" t="s">
        <v>1194</v>
      </c>
    </row>
    <row r="254" spans="1:9" ht="18">
      <c r="A254" s="266">
        <v>1</v>
      </c>
      <c r="B254" s="54" t="s">
        <v>10</v>
      </c>
      <c r="C254" s="10">
        <v>331</v>
      </c>
      <c r="D254" s="33" t="s">
        <v>520</v>
      </c>
      <c r="E254" s="13">
        <v>1150000</v>
      </c>
      <c r="F254" s="1">
        <v>55215</v>
      </c>
      <c r="H254" s="332">
        <v>2000000</v>
      </c>
      <c r="I254" s="581">
        <v>1957785</v>
      </c>
    </row>
    <row r="255" spans="1:9" ht="18">
      <c r="A255" s="266">
        <v>2</v>
      </c>
      <c r="B255" s="54" t="s">
        <v>10</v>
      </c>
      <c r="C255" s="10">
        <v>334</v>
      </c>
      <c r="D255" s="33" t="s">
        <v>799</v>
      </c>
      <c r="E255" s="13"/>
      <c r="H255" s="332">
        <v>0</v>
      </c>
      <c r="I255" s="582">
        <v>275000</v>
      </c>
    </row>
    <row r="256" spans="1:9" ht="18">
      <c r="A256" s="266">
        <v>3</v>
      </c>
      <c r="B256" s="54" t="s">
        <v>10</v>
      </c>
      <c r="C256" s="15">
        <v>33</v>
      </c>
      <c r="D256" s="19" t="s">
        <v>521</v>
      </c>
      <c r="E256" s="24">
        <f>SUM(E254:E254)</f>
        <v>1150000</v>
      </c>
      <c r="F256" s="1">
        <v>56213</v>
      </c>
      <c r="H256" s="323">
        <f>SUM(H254:H255)</f>
        <v>2000000</v>
      </c>
      <c r="I256" s="469">
        <f>SUM(I254:I255)</f>
        <v>2232785</v>
      </c>
    </row>
    <row r="257" spans="1:9" ht="18">
      <c r="A257" s="266">
        <v>4</v>
      </c>
      <c r="B257" s="54"/>
      <c r="C257" s="300">
        <v>351</v>
      </c>
      <c r="D257" s="18" t="s">
        <v>14</v>
      </c>
      <c r="E257" s="24"/>
      <c r="H257" s="375">
        <v>540000</v>
      </c>
      <c r="I257" s="468">
        <v>566082</v>
      </c>
    </row>
    <row r="258" spans="1:9" ht="18">
      <c r="A258" s="266">
        <v>5</v>
      </c>
      <c r="B258" s="54" t="s">
        <v>10</v>
      </c>
      <c r="C258" s="10">
        <v>355</v>
      </c>
      <c r="D258" s="583" t="s">
        <v>1076</v>
      </c>
      <c r="E258" s="13">
        <f>SUM(E254:E254)*0.27</f>
        <v>310500</v>
      </c>
      <c r="F258" s="1">
        <v>561111</v>
      </c>
      <c r="H258" s="327"/>
      <c r="I258" s="468"/>
    </row>
    <row r="259" spans="1:9" ht="18">
      <c r="A259" s="266">
        <v>6</v>
      </c>
      <c r="B259" s="54" t="s">
        <v>10</v>
      </c>
      <c r="C259" s="15">
        <v>35</v>
      </c>
      <c r="D259" s="19" t="s">
        <v>522</v>
      </c>
      <c r="E259" s="24">
        <f>SUM(E258)</f>
        <v>310500</v>
      </c>
      <c r="H259" s="323">
        <f>SUM(H257:H258)</f>
        <v>540000</v>
      </c>
      <c r="I259" s="469">
        <f>I257+I258</f>
        <v>566082</v>
      </c>
    </row>
    <row r="260" spans="1:9" ht="18">
      <c r="A260" s="266">
        <v>7</v>
      </c>
      <c r="B260" s="54" t="s">
        <v>10</v>
      </c>
      <c r="C260" s="15">
        <v>3</v>
      </c>
      <c r="D260" s="19" t="s">
        <v>523</v>
      </c>
      <c r="E260" s="24">
        <f>SUM(E259,E256)</f>
        <v>1460500</v>
      </c>
      <c r="H260" s="323">
        <f>SUM(H259,H256)</f>
        <v>2540000</v>
      </c>
      <c r="I260" s="469">
        <f>I256+I259</f>
        <v>2798867</v>
      </c>
    </row>
    <row r="261" spans="1:9" ht="12.75">
      <c r="A261" s="799">
        <v>8</v>
      </c>
      <c r="B261" s="407" t="s">
        <v>524</v>
      </c>
      <c r="C261" s="278"/>
      <c r="D261" s="279"/>
      <c r="E261" s="856">
        <f>SUM(E260)</f>
        <v>1460500</v>
      </c>
      <c r="H261" s="827">
        <f>SUM(H260)</f>
        <v>2540000</v>
      </c>
      <c r="I261" s="812">
        <f>I260</f>
        <v>2798867</v>
      </c>
    </row>
    <row r="262" spans="1:9" ht="12.75">
      <c r="A262" s="814"/>
      <c r="B262" s="280"/>
      <c r="C262" s="281"/>
      <c r="D262" s="282"/>
      <c r="E262" s="857"/>
      <c r="H262" s="828"/>
      <c r="I262" s="813"/>
    </row>
    <row r="263" spans="3:8" ht="1.5" customHeight="1">
      <c r="C263" s="35"/>
      <c r="D263" s="30"/>
      <c r="E263" s="31"/>
      <c r="F263" s="37"/>
      <c r="G263" s="38"/>
      <c r="H263" s="325"/>
    </row>
    <row r="264" spans="3:8" ht="18" hidden="1">
      <c r="C264" s="35"/>
      <c r="D264" s="30"/>
      <c r="E264" s="31"/>
      <c r="F264" s="37"/>
      <c r="G264" s="38"/>
      <c r="H264" s="325"/>
    </row>
    <row r="265" spans="3:8" ht="18" hidden="1">
      <c r="C265" s="35"/>
      <c r="E265" s="31"/>
      <c r="F265" s="37"/>
      <c r="G265" s="38"/>
      <c r="H265" s="325"/>
    </row>
    <row r="266" spans="3:8" ht="18">
      <c r="C266" s="35"/>
      <c r="E266" s="31"/>
      <c r="F266" s="37"/>
      <c r="G266" s="38"/>
      <c r="H266" s="325"/>
    </row>
    <row r="267" spans="1:8" ht="18">
      <c r="A267" s="268"/>
      <c r="D267" s="3" t="s">
        <v>948</v>
      </c>
      <c r="E267" s="4"/>
      <c r="H267" s="315"/>
    </row>
    <row r="268" spans="4:8" ht="18">
      <c r="D268" s="647" t="s">
        <v>1159</v>
      </c>
      <c r="E268" s="4"/>
      <c r="H268" s="315"/>
    </row>
    <row r="269" spans="3:8" ht="18">
      <c r="C269" s="35"/>
      <c r="E269" s="31"/>
      <c r="F269" s="37"/>
      <c r="G269" s="38"/>
      <c r="H269" s="325"/>
    </row>
    <row r="270" spans="1:9" ht="15.75">
      <c r="A270" s="799" t="s">
        <v>260</v>
      </c>
      <c r="B270" s="801" t="s">
        <v>2</v>
      </c>
      <c r="C270" s="801"/>
      <c r="D270" s="8" t="s">
        <v>3</v>
      </c>
      <c r="E270" s="9" t="s">
        <v>4</v>
      </c>
      <c r="F270" s="1">
        <v>511112</v>
      </c>
      <c r="H270" s="460" t="s">
        <v>4</v>
      </c>
      <c r="I270" s="485" t="s">
        <v>5</v>
      </c>
    </row>
    <row r="271" spans="1:9" ht="18">
      <c r="A271" s="814"/>
      <c r="B271" s="801" t="s">
        <v>7</v>
      </c>
      <c r="C271" s="801"/>
      <c r="D271" s="8" t="s">
        <v>8</v>
      </c>
      <c r="E271" s="9" t="s">
        <v>9</v>
      </c>
      <c r="H271" s="317" t="s">
        <v>1195</v>
      </c>
      <c r="I271" s="486" t="s">
        <v>1194</v>
      </c>
    </row>
    <row r="272" spans="1:9" ht="22.5" customHeight="1">
      <c r="A272" s="253">
        <v>1</v>
      </c>
      <c r="B272" s="78" t="s">
        <v>10</v>
      </c>
      <c r="C272" s="289">
        <v>1</v>
      </c>
      <c r="D272" s="455" t="s">
        <v>949</v>
      </c>
      <c r="E272" s="453"/>
      <c r="F272" s="400"/>
      <c r="G272" s="401"/>
      <c r="H272" s="344"/>
      <c r="I272" s="469"/>
    </row>
    <row r="273" spans="1:9" ht="18">
      <c r="A273" s="253">
        <v>2</v>
      </c>
      <c r="B273" s="78" t="s">
        <v>10</v>
      </c>
      <c r="C273" s="289">
        <v>2</v>
      </c>
      <c r="D273" s="455" t="s">
        <v>950</v>
      </c>
      <c r="E273" s="453"/>
      <c r="F273" s="400"/>
      <c r="G273" s="401"/>
      <c r="H273" s="344"/>
      <c r="I273" s="469"/>
    </row>
    <row r="274" spans="1:9" ht="18">
      <c r="A274" s="253">
        <v>3</v>
      </c>
      <c r="B274" s="78" t="s">
        <v>10</v>
      </c>
      <c r="C274" s="289">
        <v>31</v>
      </c>
      <c r="D274" s="455" t="s">
        <v>1063</v>
      </c>
      <c r="E274" s="453"/>
      <c r="F274" s="400"/>
      <c r="G274" s="401"/>
      <c r="H274" s="344"/>
      <c r="I274" s="469"/>
    </row>
    <row r="275" spans="1:9" ht="18">
      <c r="A275" s="253">
        <v>4</v>
      </c>
      <c r="B275" s="78" t="s">
        <v>10</v>
      </c>
      <c r="C275" s="78">
        <v>336</v>
      </c>
      <c r="D275" s="378" t="s">
        <v>1064</v>
      </c>
      <c r="E275" s="377"/>
      <c r="H275" s="317">
        <f>6053000-1973000</f>
        <v>4080000</v>
      </c>
      <c r="I275" s="468">
        <v>1972393</v>
      </c>
    </row>
    <row r="276" spans="1:9" ht="18">
      <c r="A276" s="253">
        <v>5</v>
      </c>
      <c r="B276" s="78" t="s">
        <v>10</v>
      </c>
      <c r="C276" s="78">
        <v>337</v>
      </c>
      <c r="D276" s="378" t="s">
        <v>389</v>
      </c>
      <c r="E276" s="377"/>
      <c r="H276" s="317"/>
      <c r="I276" s="468"/>
    </row>
    <row r="277" spans="1:9" ht="18">
      <c r="A277" s="253">
        <v>6</v>
      </c>
      <c r="B277" s="78" t="s">
        <v>10</v>
      </c>
      <c r="C277" s="289">
        <v>33</v>
      </c>
      <c r="D277" s="455" t="s">
        <v>995</v>
      </c>
      <c r="E277" s="377"/>
      <c r="H277" s="344">
        <f>SUM(H275:H276)</f>
        <v>4080000</v>
      </c>
      <c r="I277" s="469">
        <f>SUM(I275:I276)</f>
        <v>1972393</v>
      </c>
    </row>
    <row r="278" spans="1:9" ht="18">
      <c r="A278" s="253">
        <v>7</v>
      </c>
      <c r="B278" s="78" t="s">
        <v>10</v>
      </c>
      <c r="C278" s="78">
        <v>342</v>
      </c>
      <c r="D278" s="378" t="s">
        <v>956</v>
      </c>
      <c r="E278" s="377"/>
      <c r="H278" s="317">
        <v>7380000</v>
      </c>
      <c r="I278" s="468">
        <v>5026000</v>
      </c>
    </row>
    <row r="279" spans="1:11" ht="18">
      <c r="A279" s="253">
        <v>8</v>
      </c>
      <c r="B279" s="386" t="s">
        <v>10</v>
      </c>
      <c r="C279" s="289">
        <v>34</v>
      </c>
      <c r="D279" s="455" t="s">
        <v>1065</v>
      </c>
      <c r="E279" s="453"/>
      <c r="F279" s="400"/>
      <c r="G279" s="401"/>
      <c r="H279" s="344">
        <f>SUM(H278)</f>
        <v>7380000</v>
      </c>
      <c r="I279" s="469">
        <f>SUM(I278)</f>
        <v>5026000</v>
      </c>
      <c r="K279" s="596"/>
    </row>
    <row r="280" spans="1:9" ht="18">
      <c r="A280" s="253">
        <v>9</v>
      </c>
      <c r="B280" s="78" t="s">
        <v>10</v>
      </c>
      <c r="C280" s="78">
        <v>351</v>
      </c>
      <c r="D280" s="378" t="s">
        <v>864</v>
      </c>
      <c r="E280" s="377"/>
      <c r="H280" s="317">
        <v>3094200</v>
      </c>
      <c r="I280" s="468">
        <v>1820716</v>
      </c>
    </row>
    <row r="281" spans="1:9" ht="18">
      <c r="A281" s="253">
        <v>10</v>
      </c>
      <c r="B281" s="78" t="s">
        <v>10</v>
      </c>
      <c r="C281" s="78">
        <v>355</v>
      </c>
      <c r="D281" s="378" t="s">
        <v>960</v>
      </c>
      <c r="E281" s="377"/>
      <c r="H281" s="317"/>
      <c r="I281" s="468">
        <v>100000</v>
      </c>
    </row>
    <row r="282" spans="1:9" ht="18">
      <c r="A282" s="253">
        <v>11</v>
      </c>
      <c r="B282" s="78" t="s">
        <v>10</v>
      </c>
      <c r="C282" s="289">
        <v>35</v>
      </c>
      <c r="D282" s="455" t="s">
        <v>15</v>
      </c>
      <c r="E282" s="453"/>
      <c r="F282" s="400"/>
      <c r="G282" s="401"/>
      <c r="H282" s="344">
        <f>SUM(H280:H281)</f>
        <v>3094200</v>
      </c>
      <c r="I282" s="469">
        <f>SUM(I280:I281)</f>
        <v>1920716</v>
      </c>
    </row>
    <row r="283" spans="1:9" ht="18">
      <c r="A283" s="253">
        <v>12</v>
      </c>
      <c r="B283" s="78" t="s">
        <v>10</v>
      </c>
      <c r="C283" s="289">
        <v>3</v>
      </c>
      <c r="D283" s="414" t="s">
        <v>996</v>
      </c>
      <c r="E283" s="453"/>
      <c r="F283" s="400"/>
      <c r="G283" s="401"/>
      <c r="H283" s="344">
        <f>H277+H279+H282</f>
        <v>14554200</v>
      </c>
      <c r="I283" s="469">
        <f>I274+I277+I279+I282</f>
        <v>8919109</v>
      </c>
    </row>
    <row r="284" spans="1:9" ht="18">
      <c r="A284" s="253">
        <v>13</v>
      </c>
      <c r="B284" s="78" t="s">
        <v>10</v>
      </c>
      <c r="C284" s="78">
        <v>61</v>
      </c>
      <c r="D284" s="378" t="s">
        <v>1025</v>
      </c>
      <c r="E284" s="377"/>
      <c r="H284" s="327"/>
      <c r="I284" s="468"/>
    </row>
    <row r="285" spans="1:9" ht="18">
      <c r="A285" s="253">
        <v>14</v>
      </c>
      <c r="B285" s="78" t="s">
        <v>10</v>
      </c>
      <c r="C285" s="78">
        <v>62</v>
      </c>
      <c r="D285" s="79" t="s">
        <v>934</v>
      </c>
      <c r="E285" s="55"/>
      <c r="F285" s="55"/>
      <c r="G285" s="55"/>
      <c r="H285" s="341">
        <v>84997000</v>
      </c>
      <c r="I285" s="468">
        <v>874067</v>
      </c>
    </row>
    <row r="286" spans="1:9" ht="18">
      <c r="A286" s="253">
        <v>15</v>
      </c>
      <c r="B286" s="78" t="s">
        <v>10</v>
      </c>
      <c r="C286" s="78">
        <v>62</v>
      </c>
      <c r="D286" s="79" t="s">
        <v>959</v>
      </c>
      <c r="E286" s="55"/>
      <c r="F286" s="55"/>
      <c r="G286" s="55"/>
      <c r="H286" s="327"/>
      <c r="I286" s="468"/>
    </row>
    <row r="287" spans="1:9" ht="18">
      <c r="A287" s="253">
        <v>16</v>
      </c>
      <c r="B287" s="78" t="s">
        <v>10</v>
      </c>
      <c r="C287" s="78">
        <v>64</v>
      </c>
      <c r="D287" s="79" t="s">
        <v>957</v>
      </c>
      <c r="E287" s="55"/>
      <c r="F287" s="55"/>
      <c r="G287" s="55"/>
      <c r="H287" s="327"/>
      <c r="I287" s="468"/>
    </row>
    <row r="288" spans="1:9" ht="18">
      <c r="A288" s="253">
        <v>17</v>
      </c>
      <c r="B288" s="78" t="s">
        <v>10</v>
      </c>
      <c r="C288" s="78">
        <v>67</v>
      </c>
      <c r="D288" s="79" t="s">
        <v>98</v>
      </c>
      <c r="E288" s="55"/>
      <c r="F288" s="55"/>
      <c r="G288" s="55"/>
      <c r="H288" s="327">
        <v>22949190</v>
      </c>
      <c r="I288" s="468">
        <v>235998</v>
      </c>
    </row>
    <row r="289" spans="1:9" ht="18">
      <c r="A289" s="253">
        <v>18</v>
      </c>
      <c r="B289" s="78" t="s">
        <v>10</v>
      </c>
      <c r="C289" s="289">
        <v>6</v>
      </c>
      <c r="D289" s="290" t="s">
        <v>958</v>
      </c>
      <c r="E289" s="288"/>
      <c r="F289" s="288"/>
      <c r="G289" s="288"/>
      <c r="H289" s="329">
        <f>SUM(H284:H288)</f>
        <v>107946190</v>
      </c>
      <c r="I289" s="469">
        <f>SUM(I284:I288)</f>
        <v>1110065</v>
      </c>
    </row>
    <row r="290" spans="1:9" ht="35.25" customHeight="1">
      <c r="A290" s="411">
        <v>19</v>
      </c>
      <c r="B290" s="821" t="s">
        <v>1012</v>
      </c>
      <c r="C290" s="822"/>
      <c r="D290" s="823"/>
      <c r="E290" s="470"/>
      <c r="F290" s="470"/>
      <c r="G290" s="483"/>
      <c r="H290" s="412">
        <f>H283+H289</f>
        <v>122500390</v>
      </c>
      <c r="I290" s="412">
        <f>I272+I273+I283+I289</f>
        <v>10029174</v>
      </c>
    </row>
    <row r="291" spans="3:8" ht="18">
      <c r="C291" s="35"/>
      <c r="E291" s="31"/>
      <c r="F291" s="37"/>
      <c r="G291" s="38"/>
      <c r="H291" s="325"/>
    </row>
    <row r="292" spans="3:8" ht="18">
      <c r="C292" s="35"/>
      <c r="E292" s="31"/>
      <c r="F292" s="37"/>
      <c r="G292" s="38"/>
      <c r="H292" s="325"/>
    </row>
    <row r="293" spans="3:8" ht="18">
      <c r="C293" s="35"/>
      <c r="D293" s="3" t="s">
        <v>1092</v>
      </c>
      <c r="E293" s="31"/>
      <c r="F293" s="37"/>
      <c r="G293" s="38"/>
      <c r="H293" s="325"/>
    </row>
    <row r="294" spans="3:8" ht="18">
      <c r="C294" s="35"/>
      <c r="D294" s="647" t="s">
        <v>1093</v>
      </c>
      <c r="E294" s="31"/>
      <c r="F294" s="37"/>
      <c r="G294" s="38"/>
      <c r="H294" s="325"/>
    </row>
    <row r="295" spans="3:8" ht="18">
      <c r="C295" s="35"/>
      <c r="E295" s="31"/>
      <c r="F295" s="37"/>
      <c r="G295" s="38"/>
      <c r="H295" s="325"/>
    </row>
    <row r="296" spans="1:9" ht="15.75">
      <c r="A296" s="799" t="s">
        <v>260</v>
      </c>
      <c r="B296" s="801" t="s">
        <v>2</v>
      </c>
      <c r="C296" s="801"/>
      <c r="D296" s="8" t="s">
        <v>3</v>
      </c>
      <c r="E296" s="9" t="s">
        <v>4</v>
      </c>
      <c r="F296" s="1">
        <v>511112</v>
      </c>
      <c r="H296" s="460" t="s">
        <v>4</v>
      </c>
      <c r="I296" s="466" t="s">
        <v>5</v>
      </c>
    </row>
    <row r="297" spans="1:9" ht="18">
      <c r="A297" s="814"/>
      <c r="B297" s="801" t="s">
        <v>7</v>
      </c>
      <c r="C297" s="801"/>
      <c r="D297" s="8" t="s">
        <v>8</v>
      </c>
      <c r="E297" s="9" t="s">
        <v>9</v>
      </c>
      <c r="H297" s="317" t="s">
        <v>1195</v>
      </c>
      <c r="I297" s="486" t="s">
        <v>1194</v>
      </c>
    </row>
    <row r="298" spans="1:9" ht="18">
      <c r="A298" s="253">
        <v>1</v>
      </c>
      <c r="B298" s="78" t="s">
        <v>10</v>
      </c>
      <c r="C298" s="78">
        <v>122</v>
      </c>
      <c r="D298" s="665" t="s">
        <v>1205</v>
      </c>
      <c r="E298" s="377"/>
      <c r="H298" s="317"/>
      <c r="I298" s="486">
        <v>541316</v>
      </c>
    </row>
    <row r="299" spans="1:9" ht="18">
      <c r="A299" s="253">
        <v>2</v>
      </c>
      <c r="B299" s="78" t="s">
        <v>10</v>
      </c>
      <c r="C299" s="78">
        <v>2</v>
      </c>
      <c r="D299" s="664" t="s">
        <v>1206</v>
      </c>
      <c r="E299" s="377"/>
      <c r="H299" s="317"/>
      <c r="I299" s="486">
        <v>70076</v>
      </c>
    </row>
    <row r="300" spans="1:9" ht="18">
      <c r="A300" s="253">
        <v>3</v>
      </c>
      <c r="B300" s="78" t="s">
        <v>10</v>
      </c>
      <c r="C300" s="78">
        <v>336</v>
      </c>
      <c r="D300" s="378" t="s">
        <v>1064</v>
      </c>
      <c r="E300" s="377"/>
      <c r="H300" s="317">
        <f>9518621+3430260-5404849</f>
        <v>7544032</v>
      </c>
      <c r="I300" s="468">
        <v>5404849</v>
      </c>
    </row>
    <row r="301" spans="1:9" ht="18">
      <c r="A301" s="253">
        <v>4</v>
      </c>
      <c r="B301" s="78" t="s">
        <v>10</v>
      </c>
      <c r="C301" s="78">
        <v>337</v>
      </c>
      <c r="D301" s="378" t="s">
        <v>389</v>
      </c>
      <c r="E301" s="377"/>
      <c r="H301" s="317">
        <f>227213-126735+66600</f>
        <v>167078</v>
      </c>
      <c r="I301" s="468">
        <v>126735</v>
      </c>
    </row>
    <row r="302" spans="1:9" ht="18">
      <c r="A302" s="253">
        <v>5</v>
      </c>
      <c r="B302" s="78" t="s">
        <v>10</v>
      </c>
      <c r="C302" s="289">
        <v>33</v>
      </c>
      <c r="D302" s="455" t="s">
        <v>995</v>
      </c>
      <c r="E302" s="377"/>
      <c r="H302" s="344">
        <f>SUM(H300:H301)</f>
        <v>7711110</v>
      </c>
      <c r="I302" s="487">
        <f>SUM(I300:I301)</f>
        <v>5531584</v>
      </c>
    </row>
    <row r="303" spans="1:9" ht="18">
      <c r="A303" s="253">
        <v>6</v>
      </c>
      <c r="B303" s="78" t="s">
        <v>10</v>
      </c>
      <c r="C303" s="78">
        <v>342</v>
      </c>
      <c r="D303" s="378" t="s">
        <v>956</v>
      </c>
      <c r="E303" s="377"/>
      <c r="H303" s="317"/>
      <c r="I303" s="468"/>
    </row>
    <row r="304" spans="1:9" ht="18">
      <c r="A304" s="253">
        <v>7</v>
      </c>
      <c r="B304" s="386" t="s">
        <v>10</v>
      </c>
      <c r="C304" s="289">
        <v>34</v>
      </c>
      <c r="D304" s="455" t="s">
        <v>1065</v>
      </c>
      <c r="E304" s="453"/>
      <c r="F304" s="400"/>
      <c r="G304" s="401"/>
      <c r="H304" s="344"/>
      <c r="I304" s="487"/>
    </row>
    <row r="305" spans="1:9" ht="18">
      <c r="A305" s="253">
        <v>8</v>
      </c>
      <c r="B305" s="78" t="s">
        <v>10</v>
      </c>
      <c r="C305" s="78">
        <v>351</v>
      </c>
      <c r="D305" s="378" t="s">
        <v>864</v>
      </c>
      <c r="E305" s="377"/>
      <c r="H305" s="317">
        <v>2081998</v>
      </c>
      <c r="I305" s="468">
        <v>1294231</v>
      </c>
    </row>
    <row r="306" spans="1:9" ht="18">
      <c r="A306" s="253">
        <v>9</v>
      </c>
      <c r="B306" s="78" t="s">
        <v>10</v>
      </c>
      <c r="C306" s="78">
        <v>355</v>
      </c>
      <c r="D306" s="378" t="s">
        <v>960</v>
      </c>
      <c r="E306" s="377"/>
      <c r="H306" s="317"/>
      <c r="I306" s="468">
        <v>258900</v>
      </c>
    </row>
    <row r="307" spans="1:11" ht="18">
      <c r="A307" s="253">
        <v>10</v>
      </c>
      <c r="B307" s="78" t="s">
        <v>10</v>
      </c>
      <c r="C307" s="289">
        <v>35</v>
      </c>
      <c r="D307" s="455" t="s">
        <v>15</v>
      </c>
      <c r="E307" s="453"/>
      <c r="F307" s="400"/>
      <c r="G307" s="401"/>
      <c r="H307" s="344">
        <f>SUM(H305:H306)</f>
        <v>2081998</v>
      </c>
      <c r="I307" s="487">
        <f>SUM(I305:I306)</f>
        <v>1553131</v>
      </c>
      <c r="K307" t="s">
        <v>1103</v>
      </c>
    </row>
    <row r="308" spans="1:9" ht="18">
      <c r="A308" s="253">
        <v>11</v>
      </c>
      <c r="B308" s="78" t="s">
        <v>10</v>
      </c>
      <c r="C308" s="289">
        <v>3</v>
      </c>
      <c r="D308" s="414" t="s">
        <v>996</v>
      </c>
      <c r="E308" s="453"/>
      <c r="F308" s="400"/>
      <c r="G308" s="401"/>
      <c r="H308" s="344">
        <f>H302+H304+H307</f>
        <v>9793108</v>
      </c>
      <c r="I308" s="487">
        <f>I302+I304+I307</f>
        <v>7084715</v>
      </c>
    </row>
    <row r="309" spans="1:9" ht="18">
      <c r="A309" s="253">
        <v>12</v>
      </c>
      <c r="B309" s="78" t="s">
        <v>10</v>
      </c>
      <c r="C309" s="78">
        <v>61</v>
      </c>
      <c r="D309" s="378" t="s">
        <v>1160</v>
      </c>
      <c r="E309" s="377"/>
      <c r="H309" s="317"/>
      <c r="I309" s="468"/>
    </row>
    <row r="310" spans="1:9" ht="18">
      <c r="A310" s="253">
        <v>13</v>
      </c>
      <c r="B310" s="78" t="s">
        <v>10</v>
      </c>
      <c r="C310" s="78">
        <v>62</v>
      </c>
      <c r="D310" s="79" t="s">
        <v>934</v>
      </c>
      <c r="E310" s="55"/>
      <c r="F310" s="55"/>
      <c r="G310" s="55"/>
      <c r="H310" s="327">
        <v>60705087</v>
      </c>
      <c r="I310" s="468"/>
    </row>
    <row r="311" spans="1:9" ht="18">
      <c r="A311" s="253">
        <v>14</v>
      </c>
      <c r="B311" s="78" t="s">
        <v>10</v>
      </c>
      <c r="C311" s="78">
        <v>62</v>
      </c>
      <c r="D311" s="79" t="s">
        <v>959</v>
      </c>
      <c r="E311" s="55"/>
      <c r="F311" s="55"/>
      <c r="G311" s="55"/>
      <c r="H311" s="342">
        <f>34300850-3081800+1626200</f>
        <v>32845250</v>
      </c>
      <c r="I311" s="468">
        <v>3081800</v>
      </c>
    </row>
    <row r="312" spans="1:9" ht="18">
      <c r="A312" s="253">
        <v>15</v>
      </c>
      <c r="B312" s="78" t="s">
        <v>10</v>
      </c>
      <c r="C312" s="78">
        <v>64</v>
      </c>
      <c r="D312" s="79" t="s">
        <v>957</v>
      </c>
      <c r="E312" s="55"/>
      <c r="F312" s="55"/>
      <c r="G312" s="55"/>
      <c r="H312" s="327">
        <f>510000+1237436</f>
        <v>1747436</v>
      </c>
      <c r="I312" s="468">
        <v>1459987</v>
      </c>
    </row>
    <row r="313" spans="1:9" ht="18">
      <c r="A313" s="253">
        <v>16</v>
      </c>
      <c r="B313" s="78" t="s">
        <v>10</v>
      </c>
      <c r="C313" s="78">
        <v>67</v>
      </c>
      <c r="D313" s="79" t="s">
        <v>98</v>
      </c>
      <c r="E313" s="55"/>
      <c r="F313" s="55"/>
      <c r="G313" s="55"/>
      <c r="H313" s="327">
        <v>25730400</v>
      </c>
      <c r="I313" s="468">
        <v>712071</v>
      </c>
    </row>
    <row r="314" spans="1:9" ht="18">
      <c r="A314" s="253">
        <v>17</v>
      </c>
      <c r="B314" s="78" t="s">
        <v>10</v>
      </c>
      <c r="C314" s="289">
        <v>6</v>
      </c>
      <c r="D314" s="290" t="s">
        <v>958</v>
      </c>
      <c r="E314" s="288"/>
      <c r="F314" s="288"/>
      <c r="G314" s="288"/>
      <c r="H314" s="329">
        <f>SUM(H310:H313)</f>
        <v>121028173</v>
      </c>
      <c r="I314" s="487">
        <f>SUM(I309:I313)</f>
        <v>5253858</v>
      </c>
    </row>
    <row r="315" spans="1:9" ht="18">
      <c r="A315" s="253">
        <v>18</v>
      </c>
      <c r="B315" s="821" t="s">
        <v>1012</v>
      </c>
      <c r="C315" s="822"/>
      <c r="D315" s="823"/>
      <c r="E315" s="597"/>
      <c r="F315" s="597"/>
      <c r="G315" s="483"/>
      <c r="H315" s="412">
        <f>H308+H314</f>
        <v>130821281</v>
      </c>
      <c r="I315" s="412">
        <f>I308+I314</f>
        <v>12338573</v>
      </c>
    </row>
    <row r="316" spans="1:12" s="303" customFormat="1" ht="18">
      <c r="A316" s="599"/>
      <c r="B316" s="600"/>
      <c r="C316" s="600"/>
      <c r="D316" s="600"/>
      <c r="E316" s="600"/>
      <c r="F316" s="600"/>
      <c r="G316" s="601"/>
      <c r="H316" s="602"/>
      <c r="I316" s="602"/>
      <c r="L316" s="418"/>
    </row>
    <row r="317" spans="4:8" ht="18">
      <c r="D317" s="3" t="s">
        <v>82</v>
      </c>
      <c r="E317" s="7"/>
      <c r="H317" s="316"/>
    </row>
    <row r="318" spans="4:8" ht="18">
      <c r="D318" s="3" t="s">
        <v>841</v>
      </c>
      <c r="E318" s="4"/>
      <c r="F318" s="1" t="s">
        <v>41</v>
      </c>
      <c r="H318" s="315"/>
    </row>
    <row r="319" spans="4:8" ht="18">
      <c r="D319" s="46"/>
      <c r="E319" s="6"/>
      <c r="G319" s="1"/>
      <c r="H319" s="316"/>
    </row>
    <row r="320" spans="1:9" ht="15.75">
      <c r="A320" s="799" t="s">
        <v>260</v>
      </c>
      <c r="B320" s="850" t="s">
        <v>2</v>
      </c>
      <c r="C320" s="851"/>
      <c r="D320" s="8" t="s">
        <v>3</v>
      </c>
      <c r="E320" s="9" t="s">
        <v>4</v>
      </c>
      <c r="F320" s="1">
        <v>511112</v>
      </c>
      <c r="H320" s="460" t="s">
        <v>4</v>
      </c>
      <c r="I320" s="485" t="s">
        <v>5</v>
      </c>
    </row>
    <row r="321" spans="1:9" ht="18">
      <c r="A321" s="814"/>
      <c r="B321" s="850" t="s">
        <v>7</v>
      </c>
      <c r="C321" s="851"/>
      <c r="D321" s="8" t="s">
        <v>8</v>
      </c>
      <c r="E321" s="9" t="s">
        <v>9</v>
      </c>
      <c r="H321" s="317" t="s">
        <v>1195</v>
      </c>
      <c r="I321" s="486" t="s">
        <v>1194</v>
      </c>
    </row>
    <row r="322" spans="1:9" ht="18">
      <c r="A322" s="266">
        <v>1</v>
      </c>
      <c r="B322" s="426" t="s">
        <v>10</v>
      </c>
      <c r="C322" s="448">
        <v>1101</v>
      </c>
      <c r="D322" s="648" t="s">
        <v>1207</v>
      </c>
      <c r="E322" s="67">
        <v>618000</v>
      </c>
      <c r="H322" s="333">
        <v>2832400</v>
      </c>
      <c r="I322" s="468">
        <v>2632000</v>
      </c>
    </row>
    <row r="323" spans="1:9" ht="18">
      <c r="A323" s="266">
        <v>2</v>
      </c>
      <c r="B323" s="426" t="s">
        <v>10</v>
      </c>
      <c r="C323" s="448">
        <v>1107</v>
      </c>
      <c r="D323" s="648" t="s">
        <v>1006</v>
      </c>
      <c r="E323" s="67">
        <v>30000</v>
      </c>
      <c r="H323" s="333">
        <v>100000</v>
      </c>
      <c r="I323" s="468">
        <v>100000</v>
      </c>
    </row>
    <row r="324" spans="1:9" ht="18">
      <c r="A324" s="266">
        <v>3</v>
      </c>
      <c r="B324" s="426" t="s">
        <v>10</v>
      </c>
      <c r="C324" s="448">
        <v>1103</v>
      </c>
      <c r="D324" s="648" t="s">
        <v>800</v>
      </c>
      <c r="E324" s="67">
        <v>6000</v>
      </c>
      <c r="H324" s="333">
        <v>250000</v>
      </c>
      <c r="I324" s="468">
        <v>250000</v>
      </c>
    </row>
    <row r="325" spans="1:9" ht="18">
      <c r="A325" s="266">
        <v>4</v>
      </c>
      <c r="B325" s="426" t="s">
        <v>10</v>
      </c>
      <c r="C325" s="448">
        <v>1113</v>
      </c>
      <c r="D325" s="648" t="s">
        <v>879</v>
      </c>
      <c r="E325" s="67"/>
      <c r="H325" s="333">
        <v>91200</v>
      </c>
      <c r="I325" s="468">
        <v>95100</v>
      </c>
    </row>
    <row r="326" spans="1:9" ht="18">
      <c r="A326" s="266">
        <v>5</v>
      </c>
      <c r="B326" s="426" t="s">
        <v>10</v>
      </c>
      <c r="C326" s="507">
        <v>11</v>
      </c>
      <c r="D326" s="649" t="s">
        <v>557</v>
      </c>
      <c r="E326" s="68">
        <f>SUM(E322:E324)</f>
        <v>654000</v>
      </c>
      <c r="H326" s="334">
        <f>SUM(H322:H325)</f>
        <v>3273600</v>
      </c>
      <c r="I326" s="469">
        <f>I322+I323+I324+I325</f>
        <v>3077100</v>
      </c>
    </row>
    <row r="327" spans="1:9" ht="18">
      <c r="A327" s="266">
        <v>6</v>
      </c>
      <c r="B327" s="426" t="s">
        <v>1013</v>
      </c>
      <c r="C327" s="507">
        <v>12</v>
      </c>
      <c r="D327" s="649" t="s">
        <v>997</v>
      </c>
      <c r="E327" s="68"/>
      <c r="H327" s="334"/>
      <c r="I327" s="469">
        <v>25000</v>
      </c>
    </row>
    <row r="328" spans="1:9" ht="18">
      <c r="A328" s="266">
        <v>7</v>
      </c>
      <c r="B328" s="426" t="s">
        <v>10</v>
      </c>
      <c r="C328" s="448">
        <v>2</v>
      </c>
      <c r="D328" s="648" t="s">
        <v>811</v>
      </c>
      <c r="E328" s="67">
        <f>SUM(E322*0.27)</f>
        <v>166860</v>
      </c>
      <c r="H328" s="333">
        <v>487506</v>
      </c>
      <c r="I328" s="468">
        <v>512121</v>
      </c>
    </row>
    <row r="329" spans="1:9" ht="18">
      <c r="A329" s="266">
        <v>8</v>
      </c>
      <c r="B329" s="426" t="s">
        <v>10</v>
      </c>
      <c r="C329" s="448">
        <v>2</v>
      </c>
      <c r="D329" s="648" t="s">
        <v>1196</v>
      </c>
      <c r="E329" s="67">
        <f>SUM(E323*1.19*0.14)</f>
        <v>4998.000000000001</v>
      </c>
      <c r="H329" s="333"/>
      <c r="I329" s="468"/>
    </row>
    <row r="330" spans="1:9" ht="18">
      <c r="A330" s="266">
        <v>9</v>
      </c>
      <c r="B330" s="426" t="s">
        <v>10</v>
      </c>
      <c r="C330" s="448">
        <v>2</v>
      </c>
      <c r="D330" s="648" t="s">
        <v>1077</v>
      </c>
      <c r="E330" s="67">
        <f>SUM(E323*1.19*0.16)</f>
        <v>5712</v>
      </c>
      <c r="H330" s="333">
        <v>15000</v>
      </c>
      <c r="I330" s="468">
        <v>15000</v>
      </c>
    </row>
    <row r="331" spans="1:9" ht="18">
      <c r="A331" s="266">
        <v>10</v>
      </c>
      <c r="B331" s="426" t="s">
        <v>10</v>
      </c>
      <c r="C331" s="507">
        <v>2</v>
      </c>
      <c r="D331" s="649" t="s">
        <v>565</v>
      </c>
      <c r="E331" s="68">
        <f>SUM(E328:E329)</f>
        <v>171858</v>
      </c>
      <c r="H331" s="334">
        <f>SUM(H328:H330)</f>
        <v>502506</v>
      </c>
      <c r="I331" s="469">
        <f>I328+I330</f>
        <v>527121</v>
      </c>
    </row>
    <row r="332" spans="1:9" ht="18">
      <c r="A332" s="266">
        <v>11</v>
      </c>
      <c r="B332" s="426" t="s">
        <v>10</v>
      </c>
      <c r="C332" s="448">
        <v>312</v>
      </c>
      <c r="D332" s="650" t="s">
        <v>42</v>
      </c>
      <c r="E332" s="69">
        <v>300000</v>
      </c>
      <c r="H332" s="335">
        <v>250000</v>
      </c>
      <c r="I332" s="839">
        <v>363246</v>
      </c>
    </row>
    <row r="333" spans="1:9" ht="18">
      <c r="A333" s="266">
        <v>12</v>
      </c>
      <c r="B333" s="426" t="s">
        <v>10</v>
      </c>
      <c r="C333" s="448">
        <v>312</v>
      </c>
      <c r="D333" s="648" t="s">
        <v>83</v>
      </c>
      <c r="E333" s="67">
        <v>10000</v>
      </c>
      <c r="H333" s="333">
        <v>23622</v>
      </c>
      <c r="I333" s="840"/>
    </row>
    <row r="334" spans="1:9" ht="18">
      <c r="A334" s="266">
        <v>13</v>
      </c>
      <c r="B334" s="426" t="s">
        <v>10</v>
      </c>
      <c r="C334" s="448">
        <v>312</v>
      </c>
      <c r="D334" s="648" t="s">
        <v>23</v>
      </c>
      <c r="E334" s="67">
        <v>600000</v>
      </c>
      <c r="H334" s="335">
        <v>130000</v>
      </c>
      <c r="I334" s="841"/>
    </row>
    <row r="335" spans="1:9" ht="18">
      <c r="A335" s="266">
        <v>14</v>
      </c>
      <c r="B335" s="426" t="s">
        <v>10</v>
      </c>
      <c r="C335" s="507">
        <v>31</v>
      </c>
      <c r="D335" s="649" t="s">
        <v>566</v>
      </c>
      <c r="E335" s="68">
        <f>SUM(E332:E334)</f>
        <v>910000</v>
      </c>
      <c r="H335" s="334">
        <f>SUM(H332:H334)</f>
        <v>403622</v>
      </c>
      <c r="I335" s="469">
        <f>I332</f>
        <v>363246</v>
      </c>
    </row>
    <row r="336" spans="1:9" ht="18">
      <c r="A336" s="266">
        <v>15</v>
      </c>
      <c r="B336" s="426" t="s">
        <v>10</v>
      </c>
      <c r="C336" s="448">
        <v>334</v>
      </c>
      <c r="D336" s="648" t="s">
        <v>1208</v>
      </c>
      <c r="E336" s="67">
        <v>250000</v>
      </c>
      <c r="H336" s="335">
        <v>150000</v>
      </c>
      <c r="I336" s="506">
        <v>340983</v>
      </c>
    </row>
    <row r="337" spans="1:9" ht="18">
      <c r="A337" s="266">
        <v>16</v>
      </c>
      <c r="B337" s="426" t="s">
        <v>10</v>
      </c>
      <c r="C337" s="448">
        <v>337</v>
      </c>
      <c r="D337" s="648" t="s">
        <v>842</v>
      </c>
      <c r="E337" s="67">
        <v>62000</v>
      </c>
      <c r="H337" s="333">
        <v>65000</v>
      </c>
      <c r="I337" s="839">
        <v>815748</v>
      </c>
    </row>
    <row r="338" spans="1:9" ht="18">
      <c r="A338" s="266">
        <v>17</v>
      </c>
      <c r="B338" s="426" t="s">
        <v>10</v>
      </c>
      <c r="C338" s="448">
        <v>337</v>
      </c>
      <c r="D338" s="648" t="s">
        <v>389</v>
      </c>
      <c r="E338" s="67"/>
      <c r="H338" s="333">
        <v>850000</v>
      </c>
      <c r="I338" s="841"/>
    </row>
    <row r="339" spans="1:9" ht="18">
      <c r="A339" s="266">
        <v>18</v>
      </c>
      <c r="B339" s="426" t="s">
        <v>10</v>
      </c>
      <c r="C339" s="507">
        <v>33</v>
      </c>
      <c r="D339" s="649" t="s">
        <v>567</v>
      </c>
      <c r="E339" s="68">
        <f>SUM(E336:G337)</f>
        <v>312000</v>
      </c>
      <c r="H339" s="334">
        <f>SUM(H336:H338)</f>
        <v>1065000</v>
      </c>
      <c r="I339" s="469">
        <f>I336+I337</f>
        <v>1156731</v>
      </c>
    </row>
    <row r="340" spans="1:9" ht="18">
      <c r="A340" s="266">
        <v>19</v>
      </c>
      <c r="B340" s="426" t="s">
        <v>10</v>
      </c>
      <c r="C340" s="448">
        <v>351</v>
      </c>
      <c r="D340" s="18" t="s">
        <v>14</v>
      </c>
      <c r="E340" s="67" t="e">
        <f>SUM(#REF!+E332+#REF!+E333+E334+E336)*0.27</f>
        <v>#REF!</v>
      </c>
      <c r="H340" s="333">
        <v>396528</v>
      </c>
      <c r="I340" s="468">
        <v>315647</v>
      </c>
    </row>
    <row r="341" spans="1:9" ht="18">
      <c r="A341" s="266">
        <v>20</v>
      </c>
      <c r="B341" s="426" t="s">
        <v>10</v>
      </c>
      <c r="C341" s="507">
        <v>35</v>
      </c>
      <c r="D341" s="649" t="s">
        <v>527</v>
      </c>
      <c r="E341" s="68" t="e">
        <f>SUM(E340)</f>
        <v>#REF!</v>
      </c>
      <c r="H341" s="334">
        <f>SUM(H340)</f>
        <v>396528</v>
      </c>
      <c r="I341" s="469">
        <f>I340</f>
        <v>315647</v>
      </c>
    </row>
    <row r="342" spans="1:9" ht="18">
      <c r="A342" s="266">
        <v>21</v>
      </c>
      <c r="B342" s="426" t="s">
        <v>10</v>
      </c>
      <c r="C342" s="507">
        <v>3</v>
      </c>
      <c r="D342" s="649" t="s">
        <v>568</v>
      </c>
      <c r="E342" s="68"/>
      <c r="H342" s="334">
        <f>SUM(H335+H339+H341)</f>
        <v>1865150</v>
      </c>
      <c r="I342" s="469">
        <f>I335+I339+I341</f>
        <v>1835624</v>
      </c>
    </row>
    <row r="343" spans="1:9" ht="18">
      <c r="A343" s="266">
        <v>22</v>
      </c>
      <c r="B343" s="426" t="s">
        <v>10</v>
      </c>
      <c r="C343" s="308">
        <v>64</v>
      </c>
      <c r="D343" s="651" t="s">
        <v>1078</v>
      </c>
      <c r="E343" s="584"/>
      <c r="F343" s="302"/>
      <c r="G343" s="303"/>
      <c r="H343" s="585"/>
      <c r="I343" s="497"/>
    </row>
    <row r="344" spans="1:9" ht="18">
      <c r="A344" s="266">
        <v>23</v>
      </c>
      <c r="B344" s="426" t="s">
        <v>10</v>
      </c>
      <c r="C344" s="308">
        <v>67</v>
      </c>
      <c r="D344" s="651" t="s">
        <v>1079</v>
      </c>
      <c r="E344" s="584"/>
      <c r="F344" s="302"/>
      <c r="G344" s="303"/>
      <c r="H344" s="585"/>
      <c r="I344" s="497"/>
    </row>
    <row r="345" spans="1:9" ht="18">
      <c r="A345" s="266">
        <v>24</v>
      </c>
      <c r="B345" s="426" t="s">
        <v>10</v>
      </c>
      <c r="C345" s="507">
        <v>6</v>
      </c>
      <c r="D345" s="586" t="s">
        <v>576</v>
      </c>
      <c r="E345" s="570" t="e">
        <f>SUM(E335+E339+E341)</f>
        <v>#REF!</v>
      </c>
      <c r="F345" s="398"/>
      <c r="G345" s="433"/>
      <c r="H345" s="587"/>
      <c r="I345" s="469">
        <f>I343+I344</f>
        <v>0</v>
      </c>
    </row>
    <row r="346" spans="1:9" ht="12.75" customHeight="1">
      <c r="A346" s="799">
        <v>25</v>
      </c>
      <c r="B346" s="875" t="s">
        <v>569</v>
      </c>
      <c r="C346" s="876"/>
      <c r="D346" s="877"/>
      <c r="E346" s="866" t="e">
        <f>SUM(E345+E326+E331)</f>
        <v>#REF!</v>
      </c>
      <c r="H346" s="849">
        <f>SUM(H342+H326+H331+H345)</f>
        <v>5641256</v>
      </c>
      <c r="I346" s="829">
        <f>I326+I331+I342+I345+I327</f>
        <v>5464845</v>
      </c>
    </row>
    <row r="347" spans="1:9" ht="12.75" customHeight="1">
      <c r="A347" s="814"/>
      <c r="B347" s="878"/>
      <c r="C347" s="879"/>
      <c r="D347" s="880"/>
      <c r="E347" s="845"/>
      <c r="H347" s="842"/>
      <c r="I347" s="813"/>
    </row>
    <row r="348" spans="3:8" ht="18">
      <c r="C348" s="35"/>
      <c r="D348" s="30"/>
      <c r="E348" s="31"/>
      <c r="F348" s="37"/>
      <c r="G348" s="38"/>
      <c r="H348" s="325"/>
    </row>
    <row r="349" spans="3:8" ht="18">
      <c r="C349" s="35"/>
      <c r="D349" s="30"/>
      <c r="E349" s="31"/>
      <c r="F349" s="37"/>
      <c r="G349" s="38"/>
      <c r="H349" s="325"/>
    </row>
    <row r="350" spans="1:8" ht="18">
      <c r="A350" s="268"/>
      <c r="D350" s="3" t="s">
        <v>49</v>
      </c>
      <c r="E350" s="4"/>
      <c r="F350" s="1" t="s">
        <v>27</v>
      </c>
      <c r="H350" s="315"/>
    </row>
    <row r="351" spans="4:8" ht="18">
      <c r="D351" s="3" t="s">
        <v>50</v>
      </c>
      <c r="E351" s="4"/>
      <c r="H351" s="315"/>
    </row>
    <row r="352" spans="4:8" ht="18">
      <c r="D352" s="3"/>
      <c r="E352" s="6"/>
      <c r="H352" s="316"/>
    </row>
    <row r="353" spans="1:9" ht="15.75">
      <c r="A353" s="799" t="s">
        <v>260</v>
      </c>
      <c r="B353" s="801" t="s">
        <v>2</v>
      </c>
      <c r="C353" s="801"/>
      <c r="D353" s="8" t="s">
        <v>3</v>
      </c>
      <c r="E353" s="9" t="s">
        <v>4</v>
      </c>
      <c r="F353" s="1">
        <v>511112</v>
      </c>
      <c r="H353" s="460" t="s">
        <v>4</v>
      </c>
      <c r="I353" s="485" t="s">
        <v>5</v>
      </c>
    </row>
    <row r="354" spans="1:9" ht="18">
      <c r="A354" s="814"/>
      <c r="B354" s="801" t="s">
        <v>7</v>
      </c>
      <c r="C354" s="801"/>
      <c r="D354" s="8" t="s">
        <v>8</v>
      </c>
      <c r="E354" s="9" t="s">
        <v>9</v>
      </c>
      <c r="H354" s="317" t="s">
        <v>1195</v>
      </c>
      <c r="I354" s="486" t="s">
        <v>1194</v>
      </c>
    </row>
    <row r="355" spans="1:9" ht="18">
      <c r="A355" s="253">
        <v>1</v>
      </c>
      <c r="B355" s="398" t="s">
        <v>10</v>
      </c>
      <c r="C355" s="398">
        <v>122</v>
      </c>
      <c r="D355" s="667" t="s">
        <v>880</v>
      </c>
      <c r="E355" s="556"/>
      <c r="F355" s="400"/>
      <c r="G355" s="401"/>
      <c r="H355" s="344"/>
      <c r="I355" s="487">
        <v>104047</v>
      </c>
    </row>
    <row r="356" spans="1:9" ht="18">
      <c r="A356" s="253">
        <v>2</v>
      </c>
      <c r="B356" s="398" t="s">
        <v>10</v>
      </c>
      <c r="C356" s="398">
        <v>21</v>
      </c>
      <c r="D356" s="667" t="s">
        <v>881</v>
      </c>
      <c r="E356" s="556"/>
      <c r="F356" s="400"/>
      <c r="G356" s="401"/>
      <c r="H356" s="344"/>
      <c r="I356" s="487">
        <v>16179</v>
      </c>
    </row>
    <row r="357" spans="1:12" s="38" customFormat="1" ht="18">
      <c r="A357" s="253">
        <v>3</v>
      </c>
      <c r="B357" s="11" t="s">
        <v>10</v>
      </c>
      <c r="C357" s="10">
        <v>312</v>
      </c>
      <c r="D357" s="648" t="s">
        <v>1089</v>
      </c>
      <c r="E357" s="13">
        <v>100000</v>
      </c>
      <c r="F357" s="1">
        <v>5552193</v>
      </c>
      <c r="G357"/>
      <c r="H357" s="318">
        <v>850000</v>
      </c>
      <c r="I357" s="502">
        <v>827261</v>
      </c>
      <c r="L357" s="421"/>
    </row>
    <row r="358" spans="1:12" s="38" customFormat="1" ht="18">
      <c r="A358" s="253">
        <v>4</v>
      </c>
      <c r="B358" s="11" t="s">
        <v>10</v>
      </c>
      <c r="C358" s="15">
        <v>31</v>
      </c>
      <c r="D358" s="19" t="s">
        <v>525</v>
      </c>
      <c r="E358" s="24">
        <f>SUM(E357:E357)</f>
        <v>100000</v>
      </c>
      <c r="F358" s="1"/>
      <c r="G358"/>
      <c r="H358" s="323">
        <f>SUM(H357:H357)</f>
        <v>850000</v>
      </c>
      <c r="I358" s="469">
        <f>SUM(I357)</f>
        <v>827261</v>
      </c>
      <c r="L358" s="421"/>
    </row>
    <row r="359" spans="1:9" ht="18">
      <c r="A359" s="253">
        <v>5</v>
      </c>
      <c r="B359" s="11" t="s">
        <v>10</v>
      </c>
      <c r="C359" s="10">
        <v>331</v>
      </c>
      <c r="D359" s="648" t="s">
        <v>1209</v>
      </c>
      <c r="E359" s="13">
        <v>5000</v>
      </c>
      <c r="H359" s="327">
        <v>0</v>
      </c>
      <c r="I359" s="839">
        <v>210045</v>
      </c>
    </row>
    <row r="360" spans="1:9" ht="18">
      <c r="A360" s="253">
        <v>6</v>
      </c>
      <c r="B360" s="11" t="s">
        <v>10</v>
      </c>
      <c r="C360" s="10">
        <v>331</v>
      </c>
      <c r="D360" s="648" t="s">
        <v>1210</v>
      </c>
      <c r="E360" s="13">
        <v>115000</v>
      </c>
      <c r="H360" s="327">
        <v>50000</v>
      </c>
      <c r="I360" s="840"/>
    </row>
    <row r="361" spans="1:9" ht="18">
      <c r="A361" s="253">
        <v>7</v>
      </c>
      <c r="B361" s="11" t="s">
        <v>10</v>
      </c>
      <c r="C361" s="10">
        <v>331</v>
      </c>
      <c r="D361" s="648" t="s">
        <v>1211</v>
      </c>
      <c r="E361" s="13">
        <v>23000</v>
      </c>
      <c r="H361" s="327">
        <v>210000</v>
      </c>
      <c r="I361" s="841"/>
    </row>
    <row r="362" spans="1:9" ht="18">
      <c r="A362" s="253">
        <v>8</v>
      </c>
      <c r="B362" s="11" t="s">
        <v>10</v>
      </c>
      <c r="C362" s="10">
        <v>331</v>
      </c>
      <c r="D362" s="648" t="s">
        <v>1088</v>
      </c>
      <c r="E362" s="13"/>
      <c r="H362" s="327">
        <f>SUM(H359:H361)</f>
        <v>260000</v>
      </c>
      <c r="I362" s="506">
        <f>SUM(I359)</f>
        <v>210045</v>
      </c>
    </row>
    <row r="363" spans="1:9" ht="18">
      <c r="A363" s="253">
        <v>9</v>
      </c>
      <c r="B363" s="11" t="s">
        <v>10</v>
      </c>
      <c r="C363" s="10">
        <v>333</v>
      </c>
      <c r="D363" s="648" t="s">
        <v>1215</v>
      </c>
      <c r="E363" s="13"/>
      <c r="H363" s="327"/>
      <c r="I363" s="506">
        <v>55000</v>
      </c>
    </row>
    <row r="364" spans="1:9" ht="18">
      <c r="A364" s="253">
        <v>10</v>
      </c>
      <c r="B364" s="11" t="s">
        <v>10</v>
      </c>
      <c r="C364" s="10">
        <v>334</v>
      </c>
      <c r="D364" s="648" t="s">
        <v>51</v>
      </c>
      <c r="E364" s="13">
        <v>100000</v>
      </c>
      <c r="H364" s="318">
        <v>360000</v>
      </c>
      <c r="I364" s="662">
        <v>818505</v>
      </c>
    </row>
    <row r="365" spans="1:9" ht="18">
      <c r="A365" s="253">
        <v>11</v>
      </c>
      <c r="B365" s="11" t="s">
        <v>10</v>
      </c>
      <c r="C365" s="10">
        <v>336</v>
      </c>
      <c r="D365" s="648" t="s">
        <v>909</v>
      </c>
      <c r="E365" s="13"/>
      <c r="H365" s="327"/>
      <c r="I365" s="468"/>
    </row>
    <row r="366" spans="1:9" ht="18">
      <c r="A366" s="253">
        <v>12</v>
      </c>
      <c r="B366" s="11" t="s">
        <v>10</v>
      </c>
      <c r="C366" s="10">
        <v>337</v>
      </c>
      <c r="D366" s="648" t="s">
        <v>1212</v>
      </c>
      <c r="E366" s="13">
        <v>50000</v>
      </c>
      <c r="H366" s="318">
        <v>350000</v>
      </c>
      <c r="I366" s="863">
        <v>809438</v>
      </c>
    </row>
    <row r="367" spans="1:12" s="38" customFormat="1" ht="18">
      <c r="A367" s="253">
        <v>13</v>
      </c>
      <c r="B367" s="11" t="s">
        <v>10</v>
      </c>
      <c r="C367" s="10">
        <v>337</v>
      </c>
      <c r="D367" s="648" t="s">
        <v>26</v>
      </c>
      <c r="E367" s="13">
        <v>10000</v>
      </c>
      <c r="F367" s="1"/>
      <c r="G367"/>
      <c r="H367" s="318">
        <v>210000</v>
      </c>
      <c r="I367" s="864"/>
      <c r="L367" s="421"/>
    </row>
    <row r="368" spans="1:9" ht="18">
      <c r="A368" s="253">
        <v>14</v>
      </c>
      <c r="B368" s="11" t="s">
        <v>10</v>
      </c>
      <c r="C368" s="10">
        <v>337</v>
      </c>
      <c r="D368" s="648" t="s">
        <v>1161</v>
      </c>
      <c r="E368" s="13">
        <v>100000</v>
      </c>
      <c r="H368" s="318">
        <v>23000</v>
      </c>
      <c r="I368" s="864"/>
    </row>
    <row r="369" spans="1:9" ht="18">
      <c r="A369" s="253">
        <v>15</v>
      </c>
      <c r="B369" s="11" t="s">
        <v>10</v>
      </c>
      <c r="C369" s="10">
        <v>337</v>
      </c>
      <c r="D369" s="18" t="s">
        <v>910</v>
      </c>
      <c r="E369" s="13">
        <v>300000</v>
      </c>
      <c r="H369" s="318">
        <v>115000</v>
      </c>
      <c r="I369" s="864"/>
    </row>
    <row r="370" spans="1:9" ht="18">
      <c r="A370" s="253">
        <v>16</v>
      </c>
      <c r="B370" s="11" t="s">
        <v>10</v>
      </c>
      <c r="C370" s="10">
        <v>337</v>
      </c>
      <c r="D370" s="18" t="s">
        <v>1214</v>
      </c>
      <c r="E370" s="13">
        <v>30000</v>
      </c>
      <c r="H370" s="318">
        <v>500000</v>
      </c>
      <c r="I370" s="865"/>
    </row>
    <row r="371" spans="1:9" ht="18.75">
      <c r="A371" s="253">
        <v>17</v>
      </c>
      <c r="B371" s="11"/>
      <c r="C371" s="10">
        <v>337</v>
      </c>
      <c r="D371" s="18" t="s">
        <v>638</v>
      </c>
      <c r="E371" s="13"/>
      <c r="H371" s="350">
        <f>SUM(H366:H370)</f>
        <v>1198000</v>
      </c>
      <c r="I371" s="516">
        <f>SUM(I366)</f>
        <v>809438</v>
      </c>
    </row>
    <row r="372" spans="1:9" ht="18">
      <c r="A372" s="253">
        <v>18</v>
      </c>
      <c r="B372" s="11" t="s">
        <v>10</v>
      </c>
      <c r="C372" s="15">
        <v>33</v>
      </c>
      <c r="D372" s="19" t="s">
        <v>526</v>
      </c>
      <c r="E372" s="24">
        <f>SUM(E359:G370)</f>
        <v>733000</v>
      </c>
      <c r="H372" s="323">
        <f>H362+H364+H371</f>
        <v>1818000</v>
      </c>
      <c r="I372" s="469">
        <f>I362+I364+I371+I363+I365</f>
        <v>1892988</v>
      </c>
    </row>
    <row r="373" spans="1:12" s="303" customFormat="1" ht="18">
      <c r="A373" s="253">
        <v>19</v>
      </c>
      <c r="B373" s="374" t="s">
        <v>10</v>
      </c>
      <c r="C373" s="398">
        <v>342</v>
      </c>
      <c r="D373" s="440" t="s">
        <v>882</v>
      </c>
      <c r="E373" s="301"/>
      <c r="F373" s="302"/>
      <c r="H373" s="443"/>
      <c r="I373" s="469">
        <v>41600</v>
      </c>
      <c r="L373" s="418"/>
    </row>
    <row r="374" spans="1:9" ht="18">
      <c r="A374" s="253">
        <v>20</v>
      </c>
      <c r="B374" s="11" t="s">
        <v>10</v>
      </c>
      <c r="C374" s="10">
        <v>351</v>
      </c>
      <c r="D374" s="39" t="s">
        <v>14</v>
      </c>
      <c r="E374" s="13">
        <f>SUM(E359:E368)*0.27</f>
        <v>108810</v>
      </c>
      <c r="F374" s="1">
        <v>561111</v>
      </c>
      <c r="H374" s="327">
        <v>720360</v>
      </c>
      <c r="I374" s="468">
        <v>544723</v>
      </c>
    </row>
    <row r="375" spans="1:9" ht="18">
      <c r="A375" s="253">
        <v>21</v>
      </c>
      <c r="B375" s="11" t="s">
        <v>10</v>
      </c>
      <c r="C375" s="10">
        <v>351</v>
      </c>
      <c r="D375" s="39" t="s">
        <v>883</v>
      </c>
      <c r="E375" s="13"/>
      <c r="H375" s="327"/>
      <c r="I375" s="468"/>
    </row>
    <row r="376" spans="1:9" ht="18">
      <c r="A376" s="253">
        <v>22</v>
      </c>
      <c r="B376" s="11" t="s">
        <v>10</v>
      </c>
      <c r="C376" s="10">
        <v>355</v>
      </c>
      <c r="D376" s="39" t="s">
        <v>1213</v>
      </c>
      <c r="E376" s="13"/>
      <c r="H376" s="327">
        <v>240000</v>
      </c>
      <c r="I376" s="468"/>
    </row>
    <row r="377" spans="1:9" ht="18">
      <c r="A377" s="253">
        <v>23</v>
      </c>
      <c r="B377" s="11" t="s">
        <v>10</v>
      </c>
      <c r="C377" s="15">
        <v>35</v>
      </c>
      <c r="D377" s="440" t="s">
        <v>527</v>
      </c>
      <c r="E377" s="24">
        <f>SUM(E374:E374)</f>
        <v>108810</v>
      </c>
      <c r="H377" s="323">
        <f>SUM(H374:H376)</f>
        <v>960360</v>
      </c>
      <c r="I377" s="469">
        <f>I374+I376</f>
        <v>544723</v>
      </c>
    </row>
    <row r="378" spans="1:9" ht="18">
      <c r="A378" s="253">
        <v>24</v>
      </c>
      <c r="B378" s="588" t="s">
        <v>10</v>
      </c>
      <c r="C378" s="15">
        <v>3</v>
      </c>
      <c r="D378" s="652" t="s">
        <v>528</v>
      </c>
      <c r="E378" s="24">
        <f>SUM(E358+E372+E377)</f>
        <v>941810</v>
      </c>
      <c r="H378" s="323">
        <f>SUM(H358+H372+H377)</f>
        <v>3628360</v>
      </c>
      <c r="I378" s="480">
        <f>I357+I372+I373+I377</f>
        <v>3306572</v>
      </c>
    </row>
    <row r="379" spans="1:9" ht="18">
      <c r="A379" s="253">
        <v>25</v>
      </c>
      <c r="B379" s="55" t="s">
        <v>10</v>
      </c>
      <c r="C379" s="300">
        <v>62</v>
      </c>
      <c r="D379" s="385" t="s">
        <v>1080</v>
      </c>
      <c r="E379" s="357"/>
      <c r="F379" s="302"/>
      <c r="G379" s="303"/>
      <c r="H379" s="358"/>
      <c r="I379" s="468"/>
    </row>
    <row r="380" spans="1:12" s="303" customFormat="1" ht="18">
      <c r="A380" s="253">
        <v>26</v>
      </c>
      <c r="B380" s="355" t="s">
        <v>10</v>
      </c>
      <c r="C380" s="300">
        <v>643</v>
      </c>
      <c r="D380" s="385" t="s">
        <v>884</v>
      </c>
      <c r="E380" s="357"/>
      <c r="F380" s="302"/>
      <c r="H380" s="358"/>
      <c r="I380" s="467">
        <v>708050</v>
      </c>
      <c r="L380" s="418"/>
    </row>
    <row r="381" spans="1:12" s="303" customFormat="1" ht="18">
      <c r="A381" s="253">
        <v>27</v>
      </c>
      <c r="B381" s="355" t="s">
        <v>10</v>
      </c>
      <c r="C381" s="300">
        <v>673</v>
      </c>
      <c r="D381" s="385" t="s">
        <v>885</v>
      </c>
      <c r="E381" s="357"/>
      <c r="F381" s="302"/>
      <c r="H381" s="358"/>
      <c r="I381" s="467">
        <v>110173</v>
      </c>
      <c r="L381" s="418"/>
    </row>
    <row r="382" spans="1:12" s="303" customFormat="1" ht="18">
      <c r="A382" s="253">
        <v>28</v>
      </c>
      <c r="B382" s="355" t="s">
        <v>10</v>
      </c>
      <c r="C382" s="398">
        <v>6</v>
      </c>
      <c r="D382" s="589" t="s">
        <v>809</v>
      </c>
      <c r="E382" s="409"/>
      <c r="F382" s="400"/>
      <c r="G382" s="401"/>
      <c r="H382" s="410"/>
      <c r="I382" s="469">
        <f>I379+I380+I381</f>
        <v>818223</v>
      </c>
      <c r="L382" s="418"/>
    </row>
    <row r="383" spans="1:12" s="303" customFormat="1" ht="18">
      <c r="A383" s="253">
        <v>29</v>
      </c>
      <c r="B383" s="355" t="s">
        <v>10</v>
      </c>
      <c r="C383" s="300">
        <v>73</v>
      </c>
      <c r="D383" s="385" t="s">
        <v>1090</v>
      </c>
      <c r="E383" s="357"/>
      <c r="F383" s="302"/>
      <c r="H383" s="358"/>
      <c r="I383" s="495"/>
      <c r="L383" s="418"/>
    </row>
    <row r="384" spans="1:12" s="303" customFormat="1" ht="18">
      <c r="A384" s="253">
        <v>30</v>
      </c>
      <c r="B384" s="355" t="s">
        <v>10</v>
      </c>
      <c r="C384" s="300">
        <v>74</v>
      </c>
      <c r="D384" s="385" t="s">
        <v>946</v>
      </c>
      <c r="E384" s="357"/>
      <c r="F384" s="302"/>
      <c r="H384" s="358"/>
      <c r="I384" s="495"/>
      <c r="L384" s="418"/>
    </row>
    <row r="385" spans="1:12" s="303" customFormat="1" ht="18">
      <c r="A385" s="253">
        <v>31</v>
      </c>
      <c r="B385" s="355" t="s">
        <v>10</v>
      </c>
      <c r="C385" s="300">
        <v>7</v>
      </c>
      <c r="D385" s="385" t="s">
        <v>1090</v>
      </c>
      <c r="E385" s="357"/>
      <c r="F385" s="302"/>
      <c r="H385" s="358"/>
      <c r="I385" s="467"/>
      <c r="L385" s="418"/>
    </row>
    <row r="386" spans="1:9" ht="12.75" customHeight="1">
      <c r="A386" s="799">
        <v>32</v>
      </c>
      <c r="B386" s="815" t="s">
        <v>19</v>
      </c>
      <c r="C386" s="816"/>
      <c r="D386" s="817"/>
      <c r="E386" s="843">
        <f>SUM(E378)</f>
        <v>941810</v>
      </c>
      <c r="H386" s="808">
        <f>H355+H356+H378+H382+H385</f>
        <v>3628360</v>
      </c>
      <c r="I386" s="812">
        <f>I378+I382+I355+I356</f>
        <v>4245021</v>
      </c>
    </row>
    <row r="387" spans="1:12" s="38" customFormat="1" ht="15.75" customHeight="1">
      <c r="A387" s="814"/>
      <c r="B387" s="818"/>
      <c r="C387" s="819"/>
      <c r="D387" s="820"/>
      <c r="E387" s="844"/>
      <c r="F387" s="37"/>
      <c r="H387" s="809"/>
      <c r="I387" s="813"/>
      <c r="L387" s="421"/>
    </row>
    <row r="388" spans="1:12" s="46" customFormat="1" ht="18">
      <c r="A388" s="268"/>
      <c r="B388" s="2"/>
      <c r="C388" s="35"/>
      <c r="D388" s="30"/>
      <c r="E388" s="36"/>
      <c r="F388" s="37"/>
      <c r="G388" s="38"/>
      <c r="H388" s="328"/>
      <c r="I388" s="500"/>
      <c r="L388" s="422"/>
    </row>
    <row r="389" spans="1:12" s="1" customFormat="1" ht="18">
      <c r="A389" s="268"/>
      <c r="B389" s="2"/>
      <c r="D389" s="3" t="s">
        <v>52</v>
      </c>
      <c r="E389" s="4"/>
      <c r="G389"/>
      <c r="H389" s="315"/>
      <c r="I389" s="488"/>
      <c r="L389" s="417"/>
    </row>
    <row r="390" spans="1:12" s="1" customFormat="1" ht="18">
      <c r="A390" s="265"/>
      <c r="B390" s="2"/>
      <c r="D390" s="3" t="s">
        <v>53</v>
      </c>
      <c r="E390" s="4"/>
      <c r="G390"/>
      <c r="H390" s="315"/>
      <c r="I390" s="488"/>
      <c r="L390" s="417"/>
    </row>
    <row r="391" spans="1:12" s="1" customFormat="1" ht="18">
      <c r="A391" s="265"/>
      <c r="B391" s="2"/>
      <c r="D391" s="3"/>
      <c r="E391" s="6"/>
      <c r="F391" s="1">
        <v>583119</v>
      </c>
      <c r="G391"/>
      <c r="H391" s="316"/>
      <c r="I391" s="488"/>
      <c r="L391" s="417"/>
    </row>
    <row r="392" spans="1:12" s="46" customFormat="1" ht="15.75">
      <c r="A392" s="799" t="s">
        <v>260</v>
      </c>
      <c r="B392" s="801" t="s">
        <v>2</v>
      </c>
      <c r="C392" s="801"/>
      <c r="D392" s="8" t="s">
        <v>3</v>
      </c>
      <c r="E392" s="9" t="s">
        <v>4</v>
      </c>
      <c r="F392" s="1">
        <v>511112</v>
      </c>
      <c r="G392"/>
      <c r="H392" s="460" t="s">
        <v>4</v>
      </c>
      <c r="I392" s="485" t="s">
        <v>5</v>
      </c>
      <c r="L392" s="422"/>
    </row>
    <row r="393" spans="1:12" s="46" customFormat="1" ht="18">
      <c r="A393" s="814"/>
      <c r="B393" s="801" t="s">
        <v>7</v>
      </c>
      <c r="C393" s="801"/>
      <c r="D393" s="8" t="s">
        <v>8</v>
      </c>
      <c r="E393" s="9" t="s">
        <v>9</v>
      </c>
      <c r="F393" s="1"/>
      <c r="G393"/>
      <c r="H393" s="317" t="s">
        <v>1195</v>
      </c>
      <c r="I393" s="486" t="s">
        <v>1194</v>
      </c>
      <c r="L393" s="422"/>
    </row>
    <row r="394" spans="1:12" s="46" customFormat="1" ht="18">
      <c r="A394" s="253">
        <v>1</v>
      </c>
      <c r="B394" s="53" t="s">
        <v>10</v>
      </c>
      <c r="C394" s="10">
        <v>336</v>
      </c>
      <c r="D394" s="39" t="s">
        <v>1162</v>
      </c>
      <c r="E394" s="9"/>
      <c r="F394" s="1"/>
      <c r="G394"/>
      <c r="H394" s="317"/>
      <c r="I394" s="499"/>
      <c r="L394" s="422"/>
    </row>
    <row r="395" spans="1:12" s="46" customFormat="1" ht="18">
      <c r="A395" s="266">
        <v>2</v>
      </c>
      <c r="B395" s="54" t="s">
        <v>10</v>
      </c>
      <c r="C395" s="10">
        <v>337</v>
      </c>
      <c r="D395" s="33" t="s">
        <v>54</v>
      </c>
      <c r="E395" s="13">
        <v>317000</v>
      </c>
      <c r="F395" s="1"/>
      <c r="G395"/>
      <c r="H395" s="327">
        <v>556800</v>
      </c>
      <c r="I395" s="499">
        <v>401100</v>
      </c>
      <c r="L395" s="422"/>
    </row>
    <row r="396" spans="1:12" s="46" customFormat="1" ht="18">
      <c r="A396" s="266">
        <v>3</v>
      </c>
      <c r="B396" s="54" t="s">
        <v>10</v>
      </c>
      <c r="C396" s="15">
        <v>3</v>
      </c>
      <c r="D396" s="28" t="s">
        <v>998</v>
      </c>
      <c r="E396" s="56">
        <f>SUM(E395)</f>
        <v>317000</v>
      </c>
      <c r="F396" s="1"/>
      <c r="G396"/>
      <c r="H396" s="336">
        <f>SUM(H395)</f>
        <v>556800</v>
      </c>
      <c r="I396" s="487">
        <f>SUM(I394:I395)</f>
        <v>401100</v>
      </c>
      <c r="L396" s="422"/>
    </row>
    <row r="397" spans="1:12" s="46" customFormat="1" ht="12.75" customHeight="1">
      <c r="A397" s="799">
        <v>4</v>
      </c>
      <c r="B397" s="854" t="s">
        <v>530</v>
      </c>
      <c r="C397" s="854"/>
      <c r="D397" s="854"/>
      <c r="E397" s="843">
        <f>SUM(E395:E395)</f>
        <v>317000</v>
      </c>
      <c r="F397" s="1"/>
      <c r="G397"/>
      <c r="H397" s="808">
        <f>SUM(H396)</f>
        <v>556800</v>
      </c>
      <c r="I397" s="830">
        <f>I396</f>
        <v>401100</v>
      </c>
      <c r="L397" s="422"/>
    </row>
    <row r="398" spans="1:12" s="46" customFormat="1" ht="12.75" customHeight="1">
      <c r="A398" s="814"/>
      <c r="B398" s="854"/>
      <c r="C398" s="854"/>
      <c r="D398" s="854"/>
      <c r="E398" s="844"/>
      <c r="F398" s="1"/>
      <c r="G398"/>
      <c r="H398" s="809"/>
      <c r="I398" s="830"/>
      <c r="L398" s="422"/>
    </row>
    <row r="399" spans="1:12" s="46" customFormat="1" ht="18">
      <c r="A399" s="265"/>
      <c r="B399" s="2"/>
      <c r="C399" s="35"/>
      <c r="D399" s="30"/>
      <c r="E399" s="36"/>
      <c r="F399" s="37"/>
      <c r="G399" s="38"/>
      <c r="H399" s="328"/>
      <c r="I399" s="503"/>
      <c r="L399" s="422"/>
    </row>
    <row r="400" spans="1:12" s="46" customFormat="1" ht="18">
      <c r="A400" s="268"/>
      <c r="B400" s="2"/>
      <c r="C400" s="1"/>
      <c r="D400" s="3" t="s">
        <v>55</v>
      </c>
      <c r="E400" s="4"/>
      <c r="F400" s="1"/>
      <c r="G400"/>
      <c r="H400" s="315"/>
      <c r="I400" s="503"/>
      <c r="L400" s="422"/>
    </row>
    <row r="401" spans="1:12" s="46" customFormat="1" ht="18">
      <c r="A401" s="265"/>
      <c r="B401" s="2"/>
      <c r="C401" s="1"/>
      <c r="D401" s="3" t="s">
        <v>56</v>
      </c>
      <c r="E401" s="4"/>
      <c r="F401" s="1"/>
      <c r="G401"/>
      <c r="H401" s="315"/>
      <c r="I401" s="503"/>
      <c r="L401" s="422"/>
    </row>
    <row r="402" spans="1:12" s="46" customFormat="1" ht="18">
      <c r="A402" s="265"/>
      <c r="B402" s="2"/>
      <c r="C402" s="1"/>
      <c r="D402" s="3"/>
      <c r="E402" s="6"/>
      <c r="F402" s="1">
        <v>583119</v>
      </c>
      <c r="G402"/>
      <c r="H402" s="316"/>
      <c r="I402" s="503"/>
      <c r="L402" s="422"/>
    </row>
    <row r="403" spans="1:9" ht="18">
      <c r="A403" s="799" t="s">
        <v>260</v>
      </c>
      <c r="B403" s="801" t="s">
        <v>2</v>
      </c>
      <c r="C403" s="801"/>
      <c r="D403" s="8" t="s">
        <v>3</v>
      </c>
      <c r="E403" s="9" t="s">
        <v>4</v>
      </c>
      <c r="F403" s="1">
        <v>511112</v>
      </c>
      <c r="H403" s="317" t="s">
        <v>4</v>
      </c>
      <c r="I403" s="485" t="s">
        <v>5</v>
      </c>
    </row>
    <row r="404" spans="1:12" s="46" customFormat="1" ht="18">
      <c r="A404" s="814"/>
      <c r="B404" s="801" t="s">
        <v>7</v>
      </c>
      <c r="C404" s="801"/>
      <c r="D404" s="8" t="s">
        <v>8</v>
      </c>
      <c r="E404" s="9" t="s">
        <v>9</v>
      </c>
      <c r="F404" s="1"/>
      <c r="G404"/>
      <c r="H404" s="317" t="s">
        <v>1195</v>
      </c>
      <c r="I404" s="486" t="s">
        <v>1194</v>
      </c>
      <c r="L404" s="422"/>
    </row>
    <row r="405" spans="1:12" s="46" customFormat="1" ht="18">
      <c r="A405" s="266">
        <v>1</v>
      </c>
      <c r="B405" s="11" t="s">
        <v>10</v>
      </c>
      <c r="C405" s="10">
        <v>506</v>
      </c>
      <c r="D405" s="33" t="s">
        <v>57</v>
      </c>
      <c r="E405" s="13">
        <v>200000</v>
      </c>
      <c r="F405" s="1"/>
      <c r="G405"/>
      <c r="H405" s="327"/>
      <c r="I405" s="499"/>
      <c r="L405" s="422"/>
    </row>
    <row r="406" spans="1:12" s="46" customFormat="1" ht="18">
      <c r="A406" s="266">
        <v>2</v>
      </c>
      <c r="B406" s="11" t="s">
        <v>10</v>
      </c>
      <c r="C406" s="15">
        <v>5</v>
      </c>
      <c r="D406" s="42" t="s">
        <v>529</v>
      </c>
      <c r="E406" s="56">
        <f>SUM(E405)</f>
        <v>200000</v>
      </c>
      <c r="F406" s="1"/>
      <c r="G406"/>
      <c r="H406" s="336">
        <f>SUM(H405)</f>
        <v>0</v>
      </c>
      <c r="I406" s="504"/>
      <c r="L406" s="422"/>
    </row>
    <row r="407" spans="1:12" s="46" customFormat="1" ht="15" customHeight="1">
      <c r="A407" s="799">
        <v>3</v>
      </c>
      <c r="B407" s="815" t="s">
        <v>530</v>
      </c>
      <c r="C407" s="816"/>
      <c r="D407" s="817"/>
      <c r="E407" s="843">
        <f>SUM(E405:E405)</f>
        <v>200000</v>
      </c>
      <c r="F407" s="1"/>
      <c r="G407"/>
      <c r="H407" s="808">
        <f>SUM(H405:H405)</f>
        <v>0</v>
      </c>
      <c r="I407" s="831"/>
      <c r="L407" s="422"/>
    </row>
    <row r="408" spans="1:12" s="46" customFormat="1" ht="15" customHeight="1">
      <c r="A408" s="814"/>
      <c r="B408" s="818"/>
      <c r="C408" s="819"/>
      <c r="D408" s="820"/>
      <c r="E408" s="844"/>
      <c r="F408" s="1"/>
      <c r="G408"/>
      <c r="H408" s="809"/>
      <c r="I408" s="832"/>
      <c r="L408" s="422"/>
    </row>
    <row r="409" spans="1:12" s="46" customFormat="1" ht="18">
      <c r="A409" s="265"/>
      <c r="B409" s="2"/>
      <c r="C409" s="35"/>
      <c r="D409" s="30"/>
      <c r="E409" s="36"/>
      <c r="F409" s="37"/>
      <c r="G409" s="38"/>
      <c r="H409" s="328"/>
      <c r="I409" s="500"/>
      <c r="L409" s="422"/>
    </row>
    <row r="410" spans="1:12" s="50" customFormat="1" ht="18">
      <c r="A410" s="268"/>
      <c r="B410" s="2"/>
      <c r="C410" s="49"/>
      <c r="D410" s="57" t="s">
        <v>58</v>
      </c>
      <c r="E410" s="58"/>
      <c r="F410" s="1"/>
      <c r="G410"/>
      <c r="H410" s="337"/>
      <c r="I410" s="505"/>
      <c r="L410" s="423"/>
    </row>
    <row r="411" spans="1:8" ht="18">
      <c r="A411" s="269"/>
      <c r="C411" s="49"/>
      <c r="D411" s="57" t="s">
        <v>59</v>
      </c>
      <c r="E411" s="59"/>
      <c r="G411" s="1"/>
      <c r="H411" s="315"/>
    </row>
    <row r="412" spans="3:8" ht="18">
      <c r="C412" s="49"/>
      <c r="D412" s="57"/>
      <c r="E412" s="6"/>
      <c r="G412" s="1"/>
      <c r="H412" s="316"/>
    </row>
    <row r="413" spans="1:12" s="50" customFormat="1" ht="15.75">
      <c r="A413" s="799" t="s">
        <v>260</v>
      </c>
      <c r="B413" s="801" t="s">
        <v>2</v>
      </c>
      <c r="C413" s="801"/>
      <c r="D413" s="8" t="s">
        <v>3</v>
      </c>
      <c r="E413" s="9" t="s">
        <v>4</v>
      </c>
      <c r="F413" s="1">
        <v>511112</v>
      </c>
      <c r="G413"/>
      <c r="H413" s="460" t="s">
        <v>4</v>
      </c>
      <c r="I413" s="485" t="s">
        <v>5</v>
      </c>
      <c r="L413" s="423"/>
    </row>
    <row r="414" spans="1:12" s="50" customFormat="1" ht="18">
      <c r="A414" s="814"/>
      <c r="B414" s="801" t="s">
        <v>7</v>
      </c>
      <c r="C414" s="801"/>
      <c r="D414" s="8" t="s">
        <v>8</v>
      </c>
      <c r="E414" s="9" t="s">
        <v>9</v>
      </c>
      <c r="F414" s="1"/>
      <c r="G414"/>
      <c r="H414" s="317" t="s">
        <v>1195</v>
      </c>
      <c r="I414" s="486" t="s">
        <v>1194</v>
      </c>
      <c r="L414" s="423"/>
    </row>
    <row r="415" spans="1:12" s="50" customFormat="1" ht="18">
      <c r="A415" s="253"/>
      <c r="B415" s="10"/>
      <c r="C415" s="10"/>
      <c r="D415" s="395" t="s">
        <v>317</v>
      </c>
      <c r="E415" s="9"/>
      <c r="F415" s="1"/>
      <c r="G415"/>
      <c r="H415" s="317"/>
      <c r="L415" s="423"/>
    </row>
    <row r="416" spans="1:12" s="38" customFormat="1" ht="18" customHeight="1">
      <c r="A416" s="271">
        <v>1</v>
      </c>
      <c r="B416" s="11" t="s">
        <v>10</v>
      </c>
      <c r="C416" s="10">
        <v>1101</v>
      </c>
      <c r="D416" s="18" t="s">
        <v>1067</v>
      </c>
      <c r="E416" s="60">
        <v>1789200</v>
      </c>
      <c r="F416" s="1"/>
      <c r="G416"/>
      <c r="H416" s="860">
        <v>5824872</v>
      </c>
      <c r="I416" s="868">
        <v>5388394</v>
      </c>
      <c r="L416" s="421"/>
    </row>
    <row r="417" spans="1:9" ht="18" customHeight="1">
      <c r="A417" s="271">
        <v>2</v>
      </c>
      <c r="B417" s="11" t="s">
        <v>10</v>
      </c>
      <c r="C417" s="10">
        <v>1101</v>
      </c>
      <c r="D417" s="18" t="s">
        <v>96</v>
      </c>
      <c r="E417" s="60">
        <v>185000</v>
      </c>
      <c r="H417" s="861"/>
      <c r="I417" s="869"/>
    </row>
    <row r="418" spans="1:12" s="38" customFormat="1" ht="18" customHeight="1">
      <c r="A418" s="271">
        <v>3</v>
      </c>
      <c r="B418" s="11" t="s">
        <v>10</v>
      </c>
      <c r="C418" s="10">
        <v>1101</v>
      </c>
      <c r="D418" s="18" t="s">
        <v>911</v>
      </c>
      <c r="E418" s="60">
        <v>181200</v>
      </c>
      <c r="F418" s="1"/>
      <c r="G418"/>
      <c r="H418" s="862"/>
      <c r="I418" s="869"/>
      <c r="L418" s="421"/>
    </row>
    <row r="419" spans="1:12" s="38" customFormat="1" ht="18">
      <c r="A419" s="271">
        <v>4</v>
      </c>
      <c r="B419" s="11" t="s">
        <v>10</v>
      </c>
      <c r="C419" s="10">
        <v>1113</v>
      </c>
      <c r="D419" s="18" t="s">
        <v>912</v>
      </c>
      <c r="E419" s="60"/>
      <c r="F419" s="1"/>
      <c r="G419"/>
      <c r="H419" s="318">
        <v>117600</v>
      </c>
      <c r="I419" s="870"/>
      <c r="L419" s="421"/>
    </row>
    <row r="420" spans="1:12" s="38" customFormat="1" ht="18.75">
      <c r="A420" s="271">
        <v>5</v>
      </c>
      <c r="B420" s="11" t="s">
        <v>10</v>
      </c>
      <c r="C420" s="10">
        <v>1101</v>
      </c>
      <c r="D420" s="18" t="s">
        <v>843</v>
      </c>
      <c r="E420" s="60"/>
      <c r="F420" s="1"/>
      <c r="G420"/>
      <c r="H420" s="350">
        <f>SUM(H416:H419)</f>
        <v>5942472</v>
      </c>
      <c r="I420" s="565">
        <f>SUM(I416)</f>
        <v>5388394</v>
      </c>
      <c r="L420" s="421"/>
    </row>
    <row r="421" spans="1:12" s="38" customFormat="1" ht="18">
      <c r="A421" s="271">
        <v>6</v>
      </c>
      <c r="B421" s="11" t="s">
        <v>10</v>
      </c>
      <c r="C421" s="10">
        <v>1103</v>
      </c>
      <c r="D421" s="18" t="s">
        <v>844</v>
      </c>
      <c r="E421" s="60"/>
      <c r="F421" s="1"/>
      <c r="G421"/>
      <c r="H421" s="322">
        <v>150000</v>
      </c>
      <c r="I421" s="502">
        <v>150000</v>
      </c>
      <c r="L421" s="421"/>
    </row>
    <row r="422" spans="1:9" ht="18">
      <c r="A422" s="271">
        <v>7</v>
      </c>
      <c r="B422" s="11" t="s">
        <v>10</v>
      </c>
      <c r="C422" s="10">
        <v>1107</v>
      </c>
      <c r="D422" s="18" t="s">
        <v>1007</v>
      </c>
      <c r="E422" s="60">
        <v>60000</v>
      </c>
      <c r="F422" s="1">
        <v>53111</v>
      </c>
      <c r="H422" s="318">
        <v>100000</v>
      </c>
      <c r="I422" s="468">
        <v>100000</v>
      </c>
    </row>
    <row r="423" spans="1:12" s="1" customFormat="1" ht="18">
      <c r="A423" s="271">
        <v>8</v>
      </c>
      <c r="B423" s="11" t="s">
        <v>10</v>
      </c>
      <c r="C423" s="10">
        <v>1109</v>
      </c>
      <c r="D423" s="18" t="s">
        <v>60</v>
      </c>
      <c r="E423" s="60">
        <v>30000</v>
      </c>
      <c r="G423"/>
      <c r="H423" s="318">
        <v>25000</v>
      </c>
      <c r="I423" s="468">
        <v>24180</v>
      </c>
      <c r="L423" s="417"/>
    </row>
    <row r="424" spans="1:9" ht="18">
      <c r="A424" s="271">
        <v>9</v>
      </c>
      <c r="B424" s="11" t="s">
        <v>10</v>
      </c>
      <c r="C424" s="10">
        <v>1110</v>
      </c>
      <c r="D424" s="18" t="s">
        <v>61</v>
      </c>
      <c r="E424" s="60">
        <v>12000</v>
      </c>
      <c r="H424" s="318"/>
      <c r="I424" s="468"/>
    </row>
    <row r="425" spans="1:9" ht="18">
      <c r="A425" s="271">
        <v>10</v>
      </c>
      <c r="B425" s="11" t="s">
        <v>10</v>
      </c>
      <c r="C425" s="10">
        <v>1113</v>
      </c>
      <c r="D425" s="18" t="s">
        <v>1252</v>
      </c>
      <c r="E425" s="60"/>
      <c r="H425" s="318">
        <v>12000</v>
      </c>
      <c r="I425" s="468">
        <v>679900</v>
      </c>
    </row>
    <row r="426" spans="1:9" ht="18">
      <c r="A426" s="271">
        <f>A425+1</f>
        <v>11</v>
      </c>
      <c r="B426" s="11" t="s">
        <v>10</v>
      </c>
      <c r="C426" s="15">
        <v>11</v>
      </c>
      <c r="D426" s="19" t="s">
        <v>532</v>
      </c>
      <c r="E426" s="61">
        <f>SUM(E416:E424)</f>
        <v>2257400</v>
      </c>
      <c r="H426" s="321">
        <f>SUM(H420:H424)</f>
        <v>6217472</v>
      </c>
      <c r="I426" s="321">
        <f>SUM(I420:I425)</f>
        <v>6342474</v>
      </c>
    </row>
    <row r="427" spans="1:9" ht="18">
      <c r="A427" s="271">
        <f>A426+1</f>
        <v>12</v>
      </c>
      <c r="B427" s="11" t="s">
        <v>10</v>
      </c>
      <c r="C427" s="10">
        <v>21</v>
      </c>
      <c r="D427" s="18" t="s">
        <v>802</v>
      </c>
      <c r="E427" s="60">
        <f>SUM(E416+E417+E418)*0.27</f>
        <v>581958</v>
      </c>
      <c r="H427" s="318">
        <v>944333</v>
      </c>
      <c r="I427" s="468">
        <v>1045140</v>
      </c>
    </row>
    <row r="428" spans="1:9" ht="18">
      <c r="A428" s="271">
        <f>A427+1</f>
        <v>13</v>
      </c>
      <c r="B428" s="11" t="s">
        <v>10</v>
      </c>
      <c r="C428" s="10">
        <v>23</v>
      </c>
      <c r="D428" s="18" t="s">
        <v>1008</v>
      </c>
      <c r="E428" s="60">
        <f>SUM(E422*1.19*0.14)</f>
        <v>9996.000000000002</v>
      </c>
      <c r="F428" s="1">
        <v>54211</v>
      </c>
      <c r="H428" s="327"/>
      <c r="I428" s="468"/>
    </row>
    <row r="429" spans="1:9" ht="18">
      <c r="A429" s="271">
        <f aca="true" t="shared" si="0" ref="A429:A456">A428+1</f>
        <v>14</v>
      </c>
      <c r="B429" s="11" t="s">
        <v>10</v>
      </c>
      <c r="C429" s="10">
        <v>27</v>
      </c>
      <c r="D429" s="18" t="s">
        <v>803</v>
      </c>
      <c r="E429" s="60">
        <f>SUM(E422*1.19*0.16)</f>
        <v>11424</v>
      </c>
      <c r="F429" s="1">
        <v>561111</v>
      </c>
      <c r="H429" s="327">
        <v>15000</v>
      </c>
      <c r="I429" s="468">
        <v>15000</v>
      </c>
    </row>
    <row r="430" spans="1:9" ht="18">
      <c r="A430" s="271">
        <f t="shared" si="0"/>
        <v>15</v>
      </c>
      <c r="B430" s="11" t="s">
        <v>10</v>
      </c>
      <c r="C430" s="15">
        <v>2</v>
      </c>
      <c r="D430" s="19" t="s">
        <v>533</v>
      </c>
      <c r="E430" s="61">
        <f>SUM(E427:E429)</f>
        <v>603378</v>
      </c>
      <c r="F430" s="1">
        <v>5431</v>
      </c>
      <c r="H430" s="321">
        <f>SUM(H427:H429)</f>
        <v>959333</v>
      </c>
      <c r="I430" s="321">
        <f>SUM(I427:I429)</f>
        <v>1060140</v>
      </c>
    </row>
    <row r="431" spans="1:9" ht="18">
      <c r="A431" s="271">
        <f t="shared" si="0"/>
        <v>16</v>
      </c>
      <c r="B431" s="11" t="s">
        <v>10</v>
      </c>
      <c r="C431" s="10">
        <v>311</v>
      </c>
      <c r="D431" s="18" t="s">
        <v>62</v>
      </c>
      <c r="E431" s="13">
        <v>10000</v>
      </c>
      <c r="H431" s="327"/>
      <c r="I431" s="468"/>
    </row>
    <row r="432" spans="1:9" ht="18">
      <c r="A432" s="271">
        <f t="shared" si="0"/>
        <v>17</v>
      </c>
      <c r="B432" s="11" t="s">
        <v>10</v>
      </c>
      <c r="C432" s="10">
        <v>311</v>
      </c>
      <c r="D432" s="18" t="s">
        <v>886</v>
      </c>
      <c r="E432" s="13"/>
      <c r="H432" s="327">
        <v>10000</v>
      </c>
      <c r="I432" s="468">
        <v>5244</v>
      </c>
    </row>
    <row r="433" spans="1:9" ht="18">
      <c r="A433" s="271">
        <f t="shared" si="0"/>
        <v>18</v>
      </c>
      <c r="B433" s="11" t="s">
        <v>10</v>
      </c>
      <c r="C433" s="266">
        <v>312</v>
      </c>
      <c r="D433" s="18" t="s">
        <v>853</v>
      </c>
      <c r="E433" s="13"/>
      <c r="H433" s="327">
        <v>23622</v>
      </c>
      <c r="I433" s="839">
        <v>39647</v>
      </c>
    </row>
    <row r="434" spans="1:9" ht="18">
      <c r="A434" s="271">
        <f t="shared" si="0"/>
        <v>19</v>
      </c>
      <c r="B434" s="11" t="s">
        <v>10</v>
      </c>
      <c r="C434" s="266">
        <v>312</v>
      </c>
      <c r="D434" s="18" t="s">
        <v>63</v>
      </c>
      <c r="E434" s="13">
        <v>10000</v>
      </c>
      <c r="F434" s="1">
        <v>54913</v>
      </c>
      <c r="H434" s="327">
        <v>10000</v>
      </c>
      <c r="I434" s="840"/>
    </row>
    <row r="435" spans="1:9" ht="18">
      <c r="A435" s="271">
        <f t="shared" si="0"/>
        <v>20</v>
      </c>
      <c r="B435" s="11" t="s">
        <v>10</v>
      </c>
      <c r="C435" s="10">
        <v>312</v>
      </c>
      <c r="D435" s="18" t="s">
        <v>97</v>
      </c>
      <c r="E435" s="13">
        <v>10000</v>
      </c>
      <c r="F435" s="1">
        <v>55111</v>
      </c>
      <c r="H435" s="327"/>
      <c r="I435" s="841"/>
    </row>
    <row r="436" spans="1:9" ht="18">
      <c r="A436" s="271">
        <f t="shared" si="0"/>
        <v>21</v>
      </c>
      <c r="B436" s="11" t="s">
        <v>10</v>
      </c>
      <c r="C436" s="15">
        <v>31</v>
      </c>
      <c r="D436" s="19" t="s">
        <v>534</v>
      </c>
      <c r="E436" s="20">
        <f>SUM(E431:E435)</f>
        <v>30000</v>
      </c>
      <c r="H436" s="321">
        <f>SUM(H431:H435)</f>
        <v>43622</v>
      </c>
      <c r="I436" s="321">
        <f>SUM(I431:I435)</f>
        <v>44891</v>
      </c>
    </row>
    <row r="437" spans="1:9" ht="18">
      <c r="A437" s="271">
        <f t="shared" si="0"/>
        <v>22</v>
      </c>
      <c r="B437" s="11" t="s">
        <v>10</v>
      </c>
      <c r="C437" s="47">
        <v>322</v>
      </c>
      <c r="D437" s="33" t="s">
        <v>1096</v>
      </c>
      <c r="E437" s="48"/>
      <c r="F437" s="37"/>
      <c r="G437" s="38"/>
      <c r="H437" s="318">
        <v>180000</v>
      </c>
      <c r="I437" s="468">
        <v>173876</v>
      </c>
    </row>
    <row r="438" spans="1:9" ht="18">
      <c r="A438" s="271">
        <f t="shared" si="0"/>
        <v>23</v>
      </c>
      <c r="B438" s="11" t="s">
        <v>10</v>
      </c>
      <c r="C438" s="10">
        <v>322</v>
      </c>
      <c r="D438" s="33" t="s">
        <v>1097</v>
      </c>
      <c r="E438" s="14">
        <v>40000</v>
      </c>
      <c r="F438" s="1">
        <v>55119</v>
      </c>
      <c r="H438" s="318">
        <v>15000</v>
      </c>
      <c r="I438" s="467">
        <v>13620</v>
      </c>
    </row>
    <row r="439" spans="1:9" ht="18">
      <c r="A439" s="271">
        <f t="shared" si="0"/>
        <v>24</v>
      </c>
      <c r="B439" s="11" t="s">
        <v>10</v>
      </c>
      <c r="C439" s="15">
        <v>32</v>
      </c>
      <c r="D439" s="19" t="s">
        <v>989</v>
      </c>
      <c r="E439" s="20">
        <f>SUM(E438:E438)</f>
        <v>40000</v>
      </c>
      <c r="H439" s="321">
        <f>SUM(H437:H438)</f>
        <v>195000</v>
      </c>
      <c r="I439" s="469">
        <f>SUM(I437:I438)</f>
        <v>187496</v>
      </c>
    </row>
    <row r="440" spans="1:9" ht="18">
      <c r="A440" s="271">
        <f t="shared" si="0"/>
        <v>25</v>
      </c>
      <c r="B440" s="11" t="s">
        <v>10</v>
      </c>
      <c r="C440" s="10">
        <v>334</v>
      </c>
      <c r="D440" s="18" t="s">
        <v>845</v>
      </c>
      <c r="E440" s="13"/>
      <c r="H440" s="327">
        <v>30000</v>
      </c>
      <c r="I440" s="468">
        <v>8430</v>
      </c>
    </row>
    <row r="441" spans="1:9" ht="18">
      <c r="A441" s="271">
        <f t="shared" si="0"/>
        <v>26</v>
      </c>
      <c r="B441" s="11" t="s">
        <v>10</v>
      </c>
      <c r="C441" s="10">
        <v>336</v>
      </c>
      <c r="D441" s="18" t="s">
        <v>1010</v>
      </c>
      <c r="E441" s="13"/>
      <c r="H441" s="327"/>
      <c r="I441" s="468"/>
    </row>
    <row r="442" spans="1:9" ht="18">
      <c r="A442" s="271">
        <f t="shared" si="0"/>
        <v>27</v>
      </c>
      <c r="B442" s="11" t="s">
        <v>10</v>
      </c>
      <c r="C442" s="10">
        <v>337</v>
      </c>
      <c r="D442" s="18" t="s">
        <v>64</v>
      </c>
      <c r="E442" s="13">
        <v>11000</v>
      </c>
      <c r="H442" s="327">
        <v>15000</v>
      </c>
      <c r="I442" s="468">
        <v>12752</v>
      </c>
    </row>
    <row r="443" spans="1:9" ht="18">
      <c r="A443" s="271">
        <f t="shared" si="0"/>
        <v>28</v>
      </c>
      <c r="B443" s="11" t="s">
        <v>10</v>
      </c>
      <c r="C443" s="15">
        <v>33</v>
      </c>
      <c r="D443" s="19" t="s">
        <v>535</v>
      </c>
      <c r="E443" s="24">
        <f>SUM(E442)</f>
        <v>11000</v>
      </c>
      <c r="H443" s="323">
        <f>SUM(H440:H442)</f>
        <v>45000</v>
      </c>
      <c r="I443" s="323">
        <f>SUM(I440:I442)</f>
        <v>21182</v>
      </c>
    </row>
    <row r="444" spans="1:9" ht="18">
      <c r="A444" s="271">
        <f t="shared" si="0"/>
        <v>29</v>
      </c>
      <c r="B444" s="11" t="s">
        <v>10</v>
      </c>
      <c r="C444" s="47">
        <v>341</v>
      </c>
      <c r="D444" s="33" t="s">
        <v>65</v>
      </c>
      <c r="E444" s="21">
        <v>10000</v>
      </c>
      <c r="F444" s="37"/>
      <c r="G444" s="38"/>
      <c r="H444" s="322">
        <v>10000</v>
      </c>
      <c r="I444" s="468">
        <v>6515</v>
      </c>
    </row>
    <row r="445" spans="1:12" s="38" customFormat="1" ht="18">
      <c r="A445" s="271">
        <f t="shared" si="0"/>
        <v>30</v>
      </c>
      <c r="B445" s="11" t="s">
        <v>10</v>
      </c>
      <c r="C445" s="26">
        <v>34</v>
      </c>
      <c r="D445" s="19" t="s">
        <v>536</v>
      </c>
      <c r="E445" s="24">
        <f>SUM(E444)</f>
        <v>10000</v>
      </c>
      <c r="F445" s="37"/>
      <c r="H445" s="323">
        <f>SUM(H444)</f>
        <v>10000</v>
      </c>
      <c r="I445" s="323">
        <f>SUM(I444)</f>
        <v>6515</v>
      </c>
      <c r="L445" s="421"/>
    </row>
    <row r="446" spans="1:9" ht="18">
      <c r="A446" s="271">
        <f t="shared" si="0"/>
        <v>31</v>
      </c>
      <c r="B446" s="11" t="s">
        <v>10</v>
      </c>
      <c r="C446" s="10">
        <v>351</v>
      </c>
      <c r="D446" s="18" t="s">
        <v>14</v>
      </c>
      <c r="E446" s="13">
        <f>SUM(E436+E439)*0.27</f>
        <v>18900</v>
      </c>
      <c r="H446" s="327">
        <v>72530</v>
      </c>
      <c r="I446" s="468">
        <v>44683</v>
      </c>
    </row>
    <row r="447" spans="1:9" ht="18">
      <c r="A447" s="271">
        <f t="shared" si="0"/>
        <v>32</v>
      </c>
      <c r="B447" s="11" t="s">
        <v>10</v>
      </c>
      <c r="C447" s="10">
        <v>355</v>
      </c>
      <c r="D447" s="18" t="s">
        <v>913</v>
      </c>
      <c r="E447" s="13"/>
      <c r="H447" s="327"/>
      <c r="I447" s="468"/>
    </row>
    <row r="448" spans="1:12" s="1" customFormat="1" ht="18">
      <c r="A448" s="271">
        <f t="shared" si="0"/>
        <v>33</v>
      </c>
      <c r="B448" s="11" t="s">
        <v>10</v>
      </c>
      <c r="C448" s="15">
        <v>35</v>
      </c>
      <c r="D448" s="19" t="s">
        <v>537</v>
      </c>
      <c r="E448" s="24">
        <f>SUM(E446)</f>
        <v>18900</v>
      </c>
      <c r="G448"/>
      <c r="H448" s="323">
        <f>SUM(H446:H447)</f>
        <v>72530</v>
      </c>
      <c r="I448" s="323">
        <f>SUM(I446:I447)</f>
        <v>44683</v>
      </c>
      <c r="L448" s="417"/>
    </row>
    <row r="449" spans="1:9" ht="18">
      <c r="A449" s="271">
        <f t="shared" si="0"/>
        <v>34</v>
      </c>
      <c r="B449" s="11" t="s">
        <v>10</v>
      </c>
      <c r="C449" s="15">
        <v>3</v>
      </c>
      <c r="D449" s="19" t="s">
        <v>538</v>
      </c>
      <c r="E449" s="20">
        <f>SUM(E436+E439+E448+E445+E443)</f>
        <v>109900</v>
      </c>
      <c r="H449" s="321">
        <f>SUM(H436+H439+H448+H445+H443)</f>
        <v>366152</v>
      </c>
      <c r="I449" s="321">
        <f>SUM(I436+I439+I448+I445+I443)</f>
        <v>304767</v>
      </c>
    </row>
    <row r="450" spans="1:11" ht="18">
      <c r="A450" s="271">
        <f t="shared" si="0"/>
        <v>35</v>
      </c>
      <c r="B450" s="11" t="s">
        <v>10</v>
      </c>
      <c r="C450" s="10">
        <v>512</v>
      </c>
      <c r="D450" s="18" t="s">
        <v>914</v>
      </c>
      <c r="E450" s="60">
        <v>800000</v>
      </c>
      <c r="H450" s="327">
        <v>892392</v>
      </c>
      <c r="I450" s="468">
        <v>892392</v>
      </c>
      <c r="K450" t="s">
        <v>1098</v>
      </c>
    </row>
    <row r="451" spans="1:9" ht="18">
      <c r="A451" s="271">
        <f t="shared" si="0"/>
        <v>36</v>
      </c>
      <c r="B451" s="11" t="s">
        <v>10</v>
      </c>
      <c r="C451" s="10">
        <v>512</v>
      </c>
      <c r="D451" s="18"/>
      <c r="E451" s="60"/>
      <c r="H451" s="327"/>
      <c r="I451" s="468"/>
    </row>
    <row r="452" spans="1:9" ht="18">
      <c r="A452" s="271">
        <f t="shared" si="0"/>
        <v>37</v>
      </c>
      <c r="B452" s="11" t="s">
        <v>10</v>
      </c>
      <c r="C452" s="15">
        <v>51</v>
      </c>
      <c r="D452" s="19" t="s">
        <v>531</v>
      </c>
      <c r="E452" s="61">
        <f>SUM(E450)</f>
        <v>800000</v>
      </c>
      <c r="H452" s="321">
        <f>SUM(H450)</f>
        <v>892392</v>
      </c>
      <c r="I452" s="469">
        <v>892392</v>
      </c>
    </row>
    <row r="453" spans="1:12" s="38" customFormat="1" ht="18">
      <c r="A453" s="271">
        <f t="shared" si="0"/>
        <v>38</v>
      </c>
      <c r="B453" s="63" t="s">
        <v>10</v>
      </c>
      <c r="C453" s="47">
        <v>6</v>
      </c>
      <c r="D453" s="33" t="s">
        <v>1009</v>
      </c>
      <c r="E453" s="48"/>
      <c r="F453" s="37"/>
      <c r="H453" s="338"/>
      <c r="I453" s="502"/>
      <c r="L453" s="421"/>
    </row>
    <row r="454" spans="1:12" s="38" customFormat="1" ht="18">
      <c r="A454" s="271">
        <f t="shared" si="0"/>
        <v>39</v>
      </c>
      <c r="B454" s="63" t="s">
        <v>10</v>
      </c>
      <c r="C454" s="47">
        <v>6</v>
      </c>
      <c r="D454" s="33" t="s">
        <v>818</v>
      </c>
      <c r="E454" s="48"/>
      <c r="F454" s="37"/>
      <c r="H454" s="338"/>
      <c r="I454" s="502"/>
      <c r="L454" s="421"/>
    </row>
    <row r="455" spans="1:12" s="38" customFormat="1" ht="18">
      <c r="A455" s="271">
        <f t="shared" si="0"/>
        <v>40</v>
      </c>
      <c r="B455" s="63"/>
      <c r="C455" s="47"/>
      <c r="D455" s="19" t="s">
        <v>539</v>
      </c>
      <c r="E455" s="48"/>
      <c r="F455" s="37"/>
      <c r="H455" s="321">
        <f>SUM(H453:H454)</f>
        <v>0</v>
      </c>
      <c r="I455" s="321">
        <f>SUM(I453:I454)</f>
        <v>0</v>
      </c>
      <c r="L455" s="421"/>
    </row>
    <row r="456" spans="1:12" s="38" customFormat="1" ht="12.75">
      <c r="A456" s="271">
        <f t="shared" si="0"/>
        <v>41</v>
      </c>
      <c r="B456" s="63" t="s">
        <v>10</v>
      </c>
      <c r="C456" s="15">
        <v>6</v>
      </c>
      <c r="E456" s="20"/>
      <c r="F456" s="76"/>
      <c r="G456" s="77"/>
      <c r="L456" s="421"/>
    </row>
    <row r="457" spans="1:9" ht="12.75" customHeight="1">
      <c r="A457" s="852">
        <v>42</v>
      </c>
      <c r="B457" s="815" t="s">
        <v>540</v>
      </c>
      <c r="C457" s="816"/>
      <c r="D457" s="817"/>
      <c r="E457" s="793">
        <f>SUM(E426+E430+E449+E452)</f>
        <v>3770678</v>
      </c>
      <c r="F457" s="37"/>
      <c r="G457" s="38"/>
      <c r="H457" s="803">
        <f>SUM(H452+H426+H430+H449+H453+H454)</f>
        <v>8435349</v>
      </c>
      <c r="I457" s="808">
        <f>SUM(I452+I426+I430+I449+I453+I454)</f>
        <v>8599773</v>
      </c>
    </row>
    <row r="458" spans="1:9" ht="15.75" customHeight="1">
      <c r="A458" s="853"/>
      <c r="B458" s="818"/>
      <c r="C458" s="819"/>
      <c r="D458" s="820"/>
      <c r="E458" s="793"/>
      <c r="H458" s="804"/>
      <c r="I458" s="809"/>
    </row>
    <row r="459" spans="3:8" ht="18">
      <c r="C459" s="62"/>
      <c r="D459" s="30"/>
      <c r="E459" s="36"/>
      <c r="F459" s="37"/>
      <c r="G459" s="38"/>
      <c r="H459" s="328"/>
    </row>
    <row r="460" spans="3:8" ht="18">
      <c r="C460" s="62"/>
      <c r="D460" s="3" t="s">
        <v>1216</v>
      </c>
      <c r="E460" s="36"/>
      <c r="F460" s="37"/>
      <c r="G460" s="38"/>
      <c r="H460" s="328"/>
    </row>
    <row r="461" spans="3:8" ht="18">
      <c r="C461" s="62"/>
      <c r="D461" s="3" t="s">
        <v>1217</v>
      </c>
      <c r="E461" s="36"/>
      <c r="F461" s="37"/>
      <c r="G461" s="38"/>
      <c r="H461" s="328"/>
    </row>
    <row r="462" spans="3:8" ht="18">
      <c r="C462" s="62"/>
      <c r="D462" s="30"/>
      <c r="E462" s="36"/>
      <c r="F462" s="37"/>
      <c r="G462" s="38"/>
      <c r="H462" s="328"/>
    </row>
    <row r="463" spans="1:9" ht="15.75">
      <c r="A463" s="799" t="s">
        <v>260</v>
      </c>
      <c r="B463" s="801" t="s">
        <v>2</v>
      </c>
      <c r="C463" s="801"/>
      <c r="D463" s="8" t="s">
        <v>3</v>
      </c>
      <c r="E463" s="9" t="s">
        <v>4</v>
      </c>
      <c r="F463" s="1">
        <v>511112</v>
      </c>
      <c r="H463" s="460" t="s">
        <v>4</v>
      </c>
      <c r="I463" s="466" t="s">
        <v>5</v>
      </c>
    </row>
    <row r="464" spans="1:9" ht="18">
      <c r="A464" s="800"/>
      <c r="B464" s="802" t="s">
        <v>7</v>
      </c>
      <c r="C464" s="802"/>
      <c r="D464" s="310" t="s">
        <v>8</v>
      </c>
      <c r="E464" s="309" t="s">
        <v>9</v>
      </c>
      <c r="H464" s="393" t="s">
        <v>1195</v>
      </c>
      <c r="I464" s="676" t="s">
        <v>1194</v>
      </c>
    </row>
    <row r="465" spans="1:9" ht="18">
      <c r="A465" s="677" t="s">
        <v>1125</v>
      </c>
      <c r="B465" s="426" t="s">
        <v>10</v>
      </c>
      <c r="C465" s="427">
        <v>312</v>
      </c>
      <c r="D465" s="678" t="s">
        <v>365</v>
      </c>
      <c r="E465" s="679"/>
      <c r="F465" s="427"/>
      <c r="G465" s="430"/>
      <c r="H465" s="680">
        <v>250000</v>
      </c>
      <c r="I465" s="688">
        <v>249413</v>
      </c>
    </row>
    <row r="466" spans="1:9" ht="18">
      <c r="A466" s="677" t="s">
        <v>1126</v>
      </c>
      <c r="B466" s="426" t="s">
        <v>10</v>
      </c>
      <c r="C466" s="427">
        <v>337</v>
      </c>
      <c r="D466" s="678" t="s">
        <v>1218</v>
      </c>
      <c r="E466" s="679"/>
      <c r="F466" s="427"/>
      <c r="G466" s="430"/>
      <c r="H466" s="680">
        <v>500000</v>
      </c>
      <c r="I466" s="688">
        <v>743252</v>
      </c>
    </row>
    <row r="467" spans="1:9" ht="18">
      <c r="A467" s="677" t="s">
        <v>1127</v>
      </c>
      <c r="B467" s="426" t="s">
        <v>10</v>
      </c>
      <c r="C467" s="427">
        <v>35</v>
      </c>
      <c r="D467" s="678" t="s">
        <v>1219</v>
      </c>
      <c r="E467" s="679"/>
      <c r="F467" s="427"/>
      <c r="G467" s="430"/>
      <c r="H467" s="680">
        <v>202500</v>
      </c>
      <c r="I467" s="688">
        <v>177030</v>
      </c>
    </row>
    <row r="468" spans="1:9" ht="18">
      <c r="A468" s="677" t="s">
        <v>1128</v>
      </c>
      <c r="B468" s="681" t="s">
        <v>10</v>
      </c>
      <c r="C468" s="507">
        <v>3</v>
      </c>
      <c r="D468" s="682" t="s">
        <v>16</v>
      </c>
      <c r="E468" s="683"/>
      <c r="F468" s="507"/>
      <c r="G468" s="684"/>
      <c r="H468" s="685">
        <f>SUM(H465:H467)</f>
        <v>952500</v>
      </c>
      <c r="I468" s="689">
        <f>SUM(I465:I467)</f>
        <v>1169695</v>
      </c>
    </row>
    <row r="469" spans="1:9" ht="12.75">
      <c r="A469" s="797" t="s">
        <v>1129</v>
      </c>
      <c r="B469" s="854" t="s">
        <v>540</v>
      </c>
      <c r="C469" s="854"/>
      <c r="D469" s="854"/>
      <c r="E469" s="793" t="e">
        <f>SUM(E438+E442+E461+E464)</f>
        <v>#VALUE!</v>
      </c>
      <c r="F469" s="47"/>
      <c r="G469" s="686"/>
      <c r="H469" s="794">
        <f>H468</f>
        <v>952500</v>
      </c>
      <c r="I469" s="796">
        <f>I468</f>
        <v>1169695</v>
      </c>
    </row>
    <row r="470" spans="1:9" ht="12.75">
      <c r="A470" s="798"/>
      <c r="B470" s="854"/>
      <c r="C470" s="854"/>
      <c r="D470" s="854"/>
      <c r="E470" s="793"/>
      <c r="F470" s="10"/>
      <c r="G470" s="687"/>
      <c r="H470" s="794"/>
      <c r="I470" s="796"/>
    </row>
    <row r="471" spans="1:8" ht="18">
      <c r="A471" s="668"/>
      <c r="B471" s="669"/>
      <c r="C471" s="670"/>
      <c r="D471" s="671"/>
      <c r="E471" s="672"/>
      <c r="F471" s="673"/>
      <c r="G471" s="674"/>
      <c r="H471" s="675"/>
    </row>
    <row r="472" spans="1:8" ht="18">
      <c r="A472" s="668"/>
      <c r="B472" s="669"/>
      <c r="C472" s="670"/>
      <c r="D472" s="3" t="s">
        <v>1220</v>
      </c>
      <c r="E472" s="36"/>
      <c r="F472" s="37"/>
      <c r="G472" s="38"/>
      <c r="H472" s="328"/>
    </row>
    <row r="473" spans="1:8" ht="18">
      <c r="A473" s="668"/>
      <c r="B473" s="669"/>
      <c r="C473" s="670"/>
      <c r="D473" s="3" t="s">
        <v>1221</v>
      </c>
      <c r="E473" s="36"/>
      <c r="F473" s="37"/>
      <c r="G473" s="38"/>
      <c r="H473" s="328"/>
    </row>
    <row r="474" spans="1:8" ht="18">
      <c r="A474" s="668"/>
      <c r="B474" s="669"/>
      <c r="C474" s="670"/>
      <c r="D474" s="3"/>
      <c r="E474" s="36"/>
      <c r="F474" s="37"/>
      <c r="G474" s="38"/>
      <c r="H474" s="328"/>
    </row>
    <row r="475" spans="1:9" ht="15.75">
      <c r="A475" s="799" t="s">
        <v>260</v>
      </c>
      <c r="B475" s="801" t="s">
        <v>2</v>
      </c>
      <c r="C475" s="801"/>
      <c r="D475" s="8" t="s">
        <v>3</v>
      </c>
      <c r="E475" s="9" t="s">
        <v>4</v>
      </c>
      <c r="F475" s="1">
        <v>511112</v>
      </c>
      <c r="H475" s="460" t="s">
        <v>4</v>
      </c>
      <c r="I475" s="466" t="s">
        <v>5</v>
      </c>
    </row>
    <row r="476" spans="1:9" ht="18">
      <c r="A476" s="800"/>
      <c r="B476" s="802" t="s">
        <v>7</v>
      </c>
      <c r="C476" s="802"/>
      <c r="D476" s="310" t="s">
        <v>8</v>
      </c>
      <c r="E476" s="309" t="s">
        <v>9</v>
      </c>
      <c r="H476" s="393" t="s">
        <v>1195</v>
      </c>
      <c r="I476" s="676" t="s">
        <v>1194</v>
      </c>
    </row>
    <row r="477" spans="1:9" ht="18">
      <c r="A477" s="677" t="s">
        <v>1125</v>
      </c>
      <c r="B477" s="426" t="s">
        <v>10</v>
      </c>
      <c r="C477" s="427">
        <v>311</v>
      </c>
      <c r="D477" s="692" t="s">
        <v>1222</v>
      </c>
      <c r="E477" s="679"/>
      <c r="F477" s="427"/>
      <c r="G477" s="430"/>
      <c r="H477" s="680"/>
      <c r="I477" s="468">
        <v>141905</v>
      </c>
    </row>
    <row r="478" spans="1:9" ht="18">
      <c r="A478" s="677" t="s">
        <v>1126</v>
      </c>
      <c r="B478" s="11" t="s">
        <v>10</v>
      </c>
      <c r="C478" s="158">
        <v>35</v>
      </c>
      <c r="D478" s="678" t="s">
        <v>1219</v>
      </c>
      <c r="E478" s="690"/>
      <c r="F478" s="47"/>
      <c r="G478" s="686"/>
      <c r="H478" s="691"/>
      <c r="I478" s="468">
        <v>7095</v>
      </c>
    </row>
    <row r="479" spans="1:9" ht="18">
      <c r="A479" s="677" t="s">
        <v>1127</v>
      </c>
      <c r="B479" s="681" t="s">
        <v>10</v>
      </c>
      <c r="C479" s="507">
        <v>3</v>
      </c>
      <c r="D479" s="682" t="s">
        <v>16</v>
      </c>
      <c r="E479" s="683"/>
      <c r="F479" s="507"/>
      <c r="G479" s="684"/>
      <c r="H479" s="685">
        <f>SUM(H476:H478)</f>
        <v>0</v>
      </c>
      <c r="I479" s="689">
        <f>SUM(I476:I478)</f>
        <v>149000</v>
      </c>
    </row>
    <row r="480" spans="1:9" ht="12.75">
      <c r="A480" s="795" t="s">
        <v>1128</v>
      </c>
      <c r="B480" s="854" t="s">
        <v>540</v>
      </c>
      <c r="C480" s="854"/>
      <c r="D480" s="854"/>
      <c r="E480" s="793" t="e">
        <f>SUM(E449+E453+E472+E475)</f>
        <v>#VALUE!</v>
      </c>
      <c r="F480" s="47"/>
      <c r="G480" s="686"/>
      <c r="H480" s="794">
        <f>H479</f>
        <v>0</v>
      </c>
      <c r="I480" s="796">
        <f>I479</f>
        <v>149000</v>
      </c>
    </row>
    <row r="481" spans="1:9" ht="12.75">
      <c r="A481" s="795"/>
      <c r="B481" s="854"/>
      <c r="C481" s="854"/>
      <c r="D481" s="854"/>
      <c r="E481" s="793"/>
      <c r="F481" s="10"/>
      <c r="G481" s="687"/>
      <c r="H481" s="794"/>
      <c r="I481" s="796"/>
    </row>
    <row r="482" spans="1:8" ht="18">
      <c r="A482" s="268"/>
      <c r="D482" s="3" t="s">
        <v>66</v>
      </c>
      <c r="E482" s="4"/>
      <c r="H482" s="315"/>
    </row>
    <row r="483" spans="4:8" ht="18">
      <c r="D483" s="3" t="s">
        <v>67</v>
      </c>
      <c r="E483" s="4"/>
      <c r="G483" s="1"/>
      <c r="H483" s="315"/>
    </row>
    <row r="484" spans="4:8" ht="18">
      <c r="D484" s="3"/>
      <c r="E484" s="6"/>
      <c r="F484" s="1">
        <v>52211</v>
      </c>
      <c r="H484" s="326"/>
    </row>
    <row r="485" spans="1:9" ht="15.75">
      <c r="A485" s="799" t="s">
        <v>260</v>
      </c>
      <c r="B485" s="801" t="s">
        <v>2</v>
      </c>
      <c r="C485" s="801"/>
      <c r="D485" s="8" t="s">
        <v>3</v>
      </c>
      <c r="E485" s="9" t="s">
        <v>4</v>
      </c>
      <c r="F485" s="1">
        <v>511112</v>
      </c>
      <c r="H485" s="460" t="s">
        <v>4</v>
      </c>
      <c r="I485" s="485" t="s">
        <v>5</v>
      </c>
    </row>
    <row r="486" spans="1:9" ht="18">
      <c r="A486" s="814"/>
      <c r="B486" s="801" t="s">
        <v>7</v>
      </c>
      <c r="C486" s="801"/>
      <c r="D486" s="8" t="s">
        <v>8</v>
      </c>
      <c r="E486" s="9" t="s">
        <v>9</v>
      </c>
      <c r="H486" s="317" t="s">
        <v>1195</v>
      </c>
      <c r="I486" s="486" t="s">
        <v>1194</v>
      </c>
    </row>
    <row r="487" spans="1:9" ht="18">
      <c r="A487" s="266">
        <v>1</v>
      </c>
      <c r="B487" s="11" t="s">
        <v>10</v>
      </c>
      <c r="C487" s="10">
        <v>122</v>
      </c>
      <c r="D487" s="18" t="s">
        <v>1271</v>
      </c>
      <c r="E487" s="13">
        <v>354000</v>
      </c>
      <c r="F487" s="1">
        <v>53111</v>
      </c>
      <c r="H487" s="327"/>
      <c r="I487" s="468"/>
    </row>
    <row r="488" spans="1:9" ht="18">
      <c r="A488" s="266">
        <v>2</v>
      </c>
      <c r="B488" s="11" t="s">
        <v>10</v>
      </c>
      <c r="C488" s="15">
        <v>12</v>
      </c>
      <c r="D488" s="19" t="s">
        <v>541</v>
      </c>
      <c r="E488" s="17">
        <f>SUM(E487)</f>
        <v>354000</v>
      </c>
      <c r="F488" s="1">
        <v>53111</v>
      </c>
      <c r="H488" s="320">
        <f>SUM(H487)</f>
        <v>0</v>
      </c>
      <c r="I488" s="469"/>
    </row>
    <row r="489" spans="1:9" ht="18">
      <c r="A489" s="266">
        <v>3</v>
      </c>
      <c r="B489" s="11" t="s">
        <v>10</v>
      </c>
      <c r="C489" s="10">
        <v>2</v>
      </c>
      <c r="D489" s="18" t="s">
        <v>1272</v>
      </c>
      <c r="E489" s="13">
        <f>SUM(E488)*27%</f>
        <v>95580</v>
      </c>
      <c r="H489" s="327"/>
      <c r="I489" s="495"/>
    </row>
    <row r="490" spans="1:9" ht="18">
      <c r="A490" s="266">
        <v>4</v>
      </c>
      <c r="B490" s="11" t="s">
        <v>10</v>
      </c>
      <c r="C490" s="15">
        <v>2</v>
      </c>
      <c r="D490" s="19" t="s">
        <v>511</v>
      </c>
      <c r="E490" s="20">
        <f>SUM(E489:E489)</f>
        <v>95580</v>
      </c>
      <c r="F490" s="1">
        <v>54411</v>
      </c>
      <c r="H490" s="321">
        <f>SUM(H489:H489)</f>
        <v>0</v>
      </c>
      <c r="I490" s="469"/>
    </row>
    <row r="491" spans="1:9" ht="18">
      <c r="A491" s="266">
        <v>5</v>
      </c>
      <c r="B491" s="11" t="s">
        <v>10</v>
      </c>
      <c r="C491" s="300">
        <v>312</v>
      </c>
      <c r="D491" s="653" t="s">
        <v>1068</v>
      </c>
      <c r="E491" s="383"/>
      <c r="F491" s="302"/>
      <c r="G491" s="303"/>
      <c r="H491" s="384"/>
      <c r="I491" s="467">
        <v>0</v>
      </c>
    </row>
    <row r="492" spans="1:9" ht="18">
      <c r="A492" s="266">
        <v>6</v>
      </c>
      <c r="B492" s="11" t="s">
        <v>10</v>
      </c>
      <c r="C492" s="398">
        <v>31</v>
      </c>
      <c r="D492" s="555" t="s">
        <v>1063</v>
      </c>
      <c r="E492" s="441"/>
      <c r="F492" s="400"/>
      <c r="G492" s="401"/>
      <c r="H492" s="442"/>
      <c r="I492" s="469">
        <f>SUM(I481:I491)</f>
        <v>0</v>
      </c>
    </row>
    <row r="493" spans="1:12" s="38" customFormat="1" ht="18">
      <c r="A493" s="266">
        <v>7</v>
      </c>
      <c r="B493" s="63" t="s">
        <v>10</v>
      </c>
      <c r="C493" s="47">
        <v>321</v>
      </c>
      <c r="D493" s="33" t="s">
        <v>915</v>
      </c>
      <c r="E493" s="48"/>
      <c r="F493" s="37"/>
      <c r="H493" s="338">
        <v>105000</v>
      </c>
      <c r="I493" s="467">
        <v>101258</v>
      </c>
      <c r="L493" s="421"/>
    </row>
    <row r="494" spans="1:12" s="38" customFormat="1" ht="18">
      <c r="A494" s="266">
        <v>8</v>
      </c>
      <c r="B494" s="63" t="s">
        <v>10</v>
      </c>
      <c r="C494" s="47">
        <v>322</v>
      </c>
      <c r="D494" s="33" t="s">
        <v>916</v>
      </c>
      <c r="E494" s="48"/>
      <c r="F494" s="37"/>
      <c r="H494" s="338"/>
      <c r="I494" s="467">
        <v>12620</v>
      </c>
      <c r="L494" s="421"/>
    </row>
    <row r="495" spans="1:9" ht="18">
      <c r="A495" s="266">
        <v>9</v>
      </c>
      <c r="B495" s="11" t="s">
        <v>10</v>
      </c>
      <c r="C495" s="15">
        <v>32</v>
      </c>
      <c r="D495" s="19" t="s">
        <v>542</v>
      </c>
      <c r="E495" s="20"/>
      <c r="H495" s="321">
        <f>SUM(H493:H494)</f>
        <v>105000</v>
      </c>
      <c r="I495" s="469">
        <f>SUM(I493:I494)</f>
        <v>113878</v>
      </c>
    </row>
    <row r="496" spans="1:9" ht="18">
      <c r="A496" s="266">
        <v>10</v>
      </c>
      <c r="B496" s="11" t="s">
        <v>10</v>
      </c>
      <c r="C496" s="10">
        <v>334</v>
      </c>
      <c r="D496" s="18" t="s">
        <v>28</v>
      </c>
      <c r="E496" s="13"/>
      <c r="F496" s="1">
        <v>561111</v>
      </c>
      <c r="H496" s="327"/>
      <c r="I496" s="468"/>
    </row>
    <row r="497" spans="1:9" ht="18">
      <c r="A497" s="266">
        <v>11</v>
      </c>
      <c r="B497" s="11" t="s">
        <v>10</v>
      </c>
      <c r="C497" s="15">
        <v>33</v>
      </c>
      <c r="D497" s="19" t="s">
        <v>543</v>
      </c>
      <c r="E497" s="20">
        <f>SUM(E496:E496)</f>
        <v>0</v>
      </c>
      <c r="H497" s="321">
        <f>SUM(H496:H496)</f>
        <v>0</v>
      </c>
      <c r="I497" s="487"/>
    </row>
    <row r="498" spans="1:9" ht="18">
      <c r="A498" s="266">
        <v>12</v>
      </c>
      <c r="B498" s="11" t="s">
        <v>10</v>
      </c>
      <c r="C498" s="10">
        <v>351</v>
      </c>
      <c r="D498" s="18" t="s">
        <v>14</v>
      </c>
      <c r="E498" s="13" t="e">
        <f>SUM(#REF!+E496)*0.27</f>
        <v>#REF!</v>
      </c>
      <c r="H498" s="327">
        <f>H493*0.05</f>
        <v>5250</v>
      </c>
      <c r="I498" s="468">
        <v>8471</v>
      </c>
    </row>
    <row r="499" spans="1:9" ht="18">
      <c r="A499" s="266">
        <v>13</v>
      </c>
      <c r="B499" s="11" t="s">
        <v>10</v>
      </c>
      <c r="C499" s="10">
        <v>355</v>
      </c>
      <c r="D499" s="18" t="s">
        <v>887</v>
      </c>
      <c r="E499" s="13"/>
      <c r="H499" s="327"/>
      <c r="I499" s="468">
        <v>0</v>
      </c>
    </row>
    <row r="500" spans="1:9" ht="18">
      <c r="A500" s="266">
        <v>14</v>
      </c>
      <c r="B500" s="11" t="s">
        <v>10</v>
      </c>
      <c r="C500" s="15">
        <v>35</v>
      </c>
      <c r="D500" s="19" t="s">
        <v>544</v>
      </c>
      <c r="E500" s="25" t="e">
        <f>SUM(E498:E498)</f>
        <v>#REF!</v>
      </c>
      <c r="H500" s="329">
        <f>SUM(H498:H498)</f>
        <v>5250</v>
      </c>
      <c r="I500" s="329">
        <f>SUM(I498:I499)</f>
        <v>8471</v>
      </c>
    </row>
    <row r="501" spans="1:9" ht="18">
      <c r="A501" s="266">
        <v>15</v>
      </c>
      <c r="B501" s="11" t="s">
        <v>10</v>
      </c>
      <c r="C501" s="15">
        <v>3</v>
      </c>
      <c r="D501" s="19" t="s">
        <v>545</v>
      </c>
      <c r="E501" s="20" t="e">
        <f>SUM(#REF!+E497+E500)</f>
        <v>#REF!</v>
      </c>
      <c r="H501" s="321">
        <f>SUM(H497+H500+H495)</f>
        <v>110250</v>
      </c>
      <c r="I501" s="321">
        <f>SUM(I497+I500+I492+I495)</f>
        <v>122349</v>
      </c>
    </row>
    <row r="502" spans="1:9" ht="12.75" customHeight="1">
      <c r="A502" s="799">
        <v>16</v>
      </c>
      <c r="B502" s="815" t="s">
        <v>547</v>
      </c>
      <c r="C502" s="816"/>
      <c r="D502" s="817"/>
      <c r="E502" s="793" t="e">
        <f>SUM(E488+E490+E501)</f>
        <v>#REF!</v>
      </c>
      <c r="H502" s="796">
        <f>SUM(H488+H490+H501)</f>
        <v>110250</v>
      </c>
      <c r="I502" s="810">
        <f>I501</f>
        <v>122349</v>
      </c>
    </row>
    <row r="503" spans="1:9" ht="15.75" customHeight="1">
      <c r="A503" s="814"/>
      <c r="B503" s="818"/>
      <c r="C503" s="819"/>
      <c r="D503" s="820"/>
      <c r="E503" s="793"/>
      <c r="H503" s="796"/>
      <c r="I503" s="811"/>
    </row>
    <row r="504" spans="3:8" ht="18">
      <c r="C504" s="35"/>
      <c r="D504" s="30"/>
      <c r="E504" s="36"/>
      <c r="F504" s="37"/>
      <c r="G504" s="38"/>
      <c r="H504" s="328"/>
    </row>
    <row r="505" spans="1:8" ht="18">
      <c r="A505" s="268"/>
      <c r="D505" s="3" t="s">
        <v>69</v>
      </c>
      <c r="E505" s="4"/>
      <c r="H505" s="315"/>
    </row>
    <row r="506" spans="4:8" ht="18">
      <c r="D506" s="3" t="s">
        <v>70</v>
      </c>
      <c r="E506" s="4"/>
      <c r="G506" s="1"/>
      <c r="H506" s="315"/>
    </row>
    <row r="507" spans="4:8" ht="18">
      <c r="D507" s="64" t="s">
        <v>71</v>
      </c>
      <c r="E507" s="6"/>
      <c r="F507" s="1">
        <v>55214</v>
      </c>
      <c r="H507" s="316"/>
    </row>
    <row r="508" spans="1:9" ht="15.75">
      <c r="A508" s="799" t="s">
        <v>260</v>
      </c>
      <c r="B508" s="801" t="s">
        <v>2</v>
      </c>
      <c r="C508" s="801"/>
      <c r="D508" s="8" t="s">
        <v>3</v>
      </c>
      <c r="E508" s="9" t="s">
        <v>4</v>
      </c>
      <c r="F508" s="1">
        <v>511112</v>
      </c>
      <c r="H508" s="460" t="s">
        <v>4</v>
      </c>
      <c r="I508" s="485" t="s">
        <v>5</v>
      </c>
    </row>
    <row r="509" spans="1:9" ht="18">
      <c r="A509" s="814"/>
      <c r="B509" s="801" t="s">
        <v>7</v>
      </c>
      <c r="C509" s="801"/>
      <c r="D509" s="8" t="s">
        <v>8</v>
      </c>
      <c r="E509" s="9" t="s">
        <v>9</v>
      </c>
      <c r="H509" s="317" t="s">
        <v>1195</v>
      </c>
      <c r="I509" s="486" t="s">
        <v>1194</v>
      </c>
    </row>
    <row r="510" spans="1:9" ht="18">
      <c r="A510" s="253">
        <v>1</v>
      </c>
      <c r="B510" s="11" t="s">
        <v>10</v>
      </c>
      <c r="C510" s="10">
        <v>1101</v>
      </c>
      <c r="D510" s="12" t="s">
        <v>1223</v>
      </c>
      <c r="E510" s="13">
        <v>1461000</v>
      </c>
      <c r="F510" s="1">
        <v>53111</v>
      </c>
      <c r="H510" s="327">
        <v>2671200</v>
      </c>
      <c r="I510" s="468">
        <v>1604762</v>
      </c>
    </row>
    <row r="511" spans="1:9" ht="18">
      <c r="A511" s="253">
        <v>2</v>
      </c>
      <c r="B511" s="11" t="s">
        <v>10</v>
      </c>
      <c r="C511" s="10">
        <v>1103</v>
      </c>
      <c r="D511" s="12" t="s">
        <v>1224</v>
      </c>
      <c r="E511" s="299"/>
      <c r="H511" s="379">
        <v>150000</v>
      </c>
      <c r="I511" s="468">
        <v>0</v>
      </c>
    </row>
    <row r="512" spans="1:9" ht="18">
      <c r="A512" s="253">
        <v>3</v>
      </c>
      <c r="B512" s="11" t="s">
        <v>10</v>
      </c>
      <c r="C512" s="10">
        <v>1107</v>
      </c>
      <c r="D512" s="12" t="s">
        <v>1225</v>
      </c>
      <c r="E512" s="299"/>
      <c r="H512" s="379">
        <v>100000</v>
      </c>
      <c r="I512" s="468">
        <v>50000</v>
      </c>
    </row>
    <row r="513" spans="1:9" ht="18">
      <c r="A513" s="253">
        <v>4</v>
      </c>
      <c r="B513" s="11" t="s">
        <v>10</v>
      </c>
      <c r="C513" s="10">
        <v>1110</v>
      </c>
      <c r="D513" s="12" t="s">
        <v>1226</v>
      </c>
      <c r="E513" s="299"/>
      <c r="H513" s="379"/>
      <c r="I513" s="468"/>
    </row>
    <row r="514" spans="1:9" ht="18">
      <c r="A514" s="253">
        <v>5</v>
      </c>
      <c r="B514" s="11" t="s">
        <v>10</v>
      </c>
      <c r="C514" s="10">
        <v>1113</v>
      </c>
      <c r="D514" s="12" t="s">
        <v>1223</v>
      </c>
      <c r="E514" s="299"/>
      <c r="H514" s="379">
        <v>12000</v>
      </c>
      <c r="I514" s="468">
        <v>15285</v>
      </c>
    </row>
    <row r="515" spans="1:9" ht="18">
      <c r="A515" s="253">
        <v>6</v>
      </c>
      <c r="B515" s="11" t="s">
        <v>10</v>
      </c>
      <c r="C515" s="15">
        <v>11</v>
      </c>
      <c r="D515" s="19" t="s">
        <v>548</v>
      </c>
      <c r="E515" s="17">
        <f>SUM(E510)</f>
        <v>1461000</v>
      </c>
      <c r="H515" s="320">
        <f>SUM(H510:H514)</f>
        <v>2933200</v>
      </c>
      <c r="I515" s="320">
        <f>SUM(I510:I514)</f>
        <v>1670047</v>
      </c>
    </row>
    <row r="516" spans="1:9" ht="18">
      <c r="A516" s="253">
        <v>7</v>
      </c>
      <c r="B516" s="11" t="s">
        <v>10</v>
      </c>
      <c r="C516" s="10">
        <v>122</v>
      </c>
      <c r="D516" s="18" t="s">
        <v>68</v>
      </c>
      <c r="E516" s="13">
        <v>354000</v>
      </c>
      <c r="F516" s="1">
        <v>53111</v>
      </c>
      <c r="H516" s="327"/>
      <c r="I516" s="468"/>
    </row>
    <row r="517" spans="1:9" ht="18">
      <c r="A517" s="253">
        <v>8</v>
      </c>
      <c r="B517" s="11" t="s">
        <v>10</v>
      </c>
      <c r="C517" s="398">
        <v>12</v>
      </c>
      <c r="D517" s="555" t="s">
        <v>549</v>
      </c>
      <c r="E517" s="572"/>
      <c r="F517" s="400"/>
      <c r="G517" s="401"/>
      <c r="H517" s="562"/>
      <c r="I517" s="469"/>
    </row>
    <row r="518" spans="1:9" ht="18">
      <c r="A518" s="253">
        <v>9</v>
      </c>
      <c r="B518" s="11" t="s">
        <v>10</v>
      </c>
      <c r="C518" s="398">
        <v>1</v>
      </c>
      <c r="D518" s="654" t="s">
        <v>268</v>
      </c>
      <c r="E518" s="573">
        <f>SUM(E516)</f>
        <v>354000</v>
      </c>
      <c r="F518" s="400">
        <v>53111</v>
      </c>
      <c r="G518" s="401"/>
      <c r="H518" s="574"/>
      <c r="I518" s="469">
        <f>I515+I517</f>
        <v>1670047</v>
      </c>
    </row>
    <row r="519" spans="1:9" ht="18">
      <c r="A519" s="253">
        <v>10</v>
      </c>
      <c r="B519" s="11" t="s">
        <v>10</v>
      </c>
      <c r="C519" s="10">
        <v>2</v>
      </c>
      <c r="D519" s="18" t="s">
        <v>804</v>
      </c>
      <c r="E519" s="13">
        <f>SUM(E518)*27%</f>
        <v>95580</v>
      </c>
      <c r="H519" s="327">
        <v>437286</v>
      </c>
      <c r="I519" s="468">
        <v>276564</v>
      </c>
    </row>
    <row r="520" spans="1:9" ht="18">
      <c r="A520" s="253">
        <v>11</v>
      </c>
      <c r="B520" s="11" t="s">
        <v>10</v>
      </c>
      <c r="C520" s="10">
        <v>2</v>
      </c>
      <c r="D520" s="18" t="s">
        <v>1023</v>
      </c>
      <c r="E520" s="13"/>
      <c r="H520" s="327"/>
      <c r="I520" s="468"/>
    </row>
    <row r="521" spans="1:9" ht="18">
      <c r="A521" s="253">
        <v>12</v>
      </c>
      <c r="B521" s="11" t="s">
        <v>10</v>
      </c>
      <c r="C521" s="10">
        <v>2</v>
      </c>
      <c r="D521" s="18" t="s">
        <v>1024</v>
      </c>
      <c r="E521" s="13"/>
      <c r="H521" s="327">
        <f>H512*0.15</f>
        <v>15000</v>
      </c>
      <c r="I521" s="468">
        <v>7500</v>
      </c>
    </row>
    <row r="522" spans="1:9" ht="18">
      <c r="A522" s="253">
        <v>13</v>
      </c>
      <c r="B522" s="11" t="s">
        <v>10</v>
      </c>
      <c r="C522" s="15">
        <v>2</v>
      </c>
      <c r="D522" s="19" t="s">
        <v>500</v>
      </c>
      <c r="E522" s="20">
        <f>SUM(E519:E519)</f>
        <v>95580</v>
      </c>
      <c r="F522" s="1">
        <v>54411</v>
      </c>
      <c r="H522" s="321">
        <f>SUM(H519:H521)</f>
        <v>452286</v>
      </c>
      <c r="I522" s="321">
        <f>SUM(I519:I521)</f>
        <v>284064</v>
      </c>
    </row>
    <row r="523" spans="1:9" ht="18">
      <c r="A523" s="253">
        <v>14</v>
      </c>
      <c r="B523" s="11" t="s">
        <v>10</v>
      </c>
      <c r="C523" s="10">
        <v>311</v>
      </c>
      <c r="D523" s="18" t="s">
        <v>1227</v>
      </c>
      <c r="E523" s="40">
        <v>800000</v>
      </c>
      <c r="H523" s="330">
        <v>10000</v>
      </c>
      <c r="I523" s="468">
        <v>190781</v>
      </c>
    </row>
    <row r="524" spans="1:11" ht="18">
      <c r="A524" s="253">
        <v>15</v>
      </c>
      <c r="B524" s="11" t="s">
        <v>10</v>
      </c>
      <c r="C524" s="10">
        <v>312</v>
      </c>
      <c r="D524" s="18" t="s">
        <v>846</v>
      </c>
      <c r="E524" s="40"/>
      <c r="H524" s="330">
        <v>1500000</v>
      </c>
      <c r="I524" s="468">
        <v>131036</v>
      </c>
      <c r="K524" t="s">
        <v>888</v>
      </c>
    </row>
    <row r="525" spans="1:9" ht="18">
      <c r="A525" s="253">
        <v>16</v>
      </c>
      <c r="B525" s="11" t="s">
        <v>10</v>
      </c>
      <c r="C525" s="15">
        <v>31</v>
      </c>
      <c r="D525" s="19" t="s">
        <v>550</v>
      </c>
      <c r="E525" s="20">
        <f>SUM(E523)</f>
        <v>800000</v>
      </c>
      <c r="F525" s="1">
        <v>55214</v>
      </c>
      <c r="H525" s="321">
        <f>SUM(H523+H524)</f>
        <v>1510000</v>
      </c>
      <c r="I525" s="321">
        <f>SUM(I523+I524)</f>
        <v>321817</v>
      </c>
    </row>
    <row r="526" spans="1:12" s="303" customFormat="1" ht="18">
      <c r="A526" s="387">
        <f>A525+1</f>
        <v>17</v>
      </c>
      <c r="B526" s="374" t="s">
        <v>10</v>
      </c>
      <c r="C526" s="300">
        <v>322</v>
      </c>
      <c r="D526" s="653" t="s">
        <v>1099</v>
      </c>
      <c r="E526" s="383"/>
      <c r="F526" s="302"/>
      <c r="H526" s="324">
        <v>65000</v>
      </c>
      <c r="I526" s="467">
        <v>60478</v>
      </c>
      <c r="L526" s="418"/>
    </row>
    <row r="527" spans="1:9" ht="18">
      <c r="A527" s="387">
        <f aca="true" t="shared" si="1" ref="A527:A554">A526+1</f>
        <v>18</v>
      </c>
      <c r="B527" s="11" t="s">
        <v>10</v>
      </c>
      <c r="C527" s="10">
        <v>322</v>
      </c>
      <c r="D527" s="33" t="s">
        <v>1069</v>
      </c>
      <c r="E527" s="13">
        <v>1350000</v>
      </c>
      <c r="F527" s="1">
        <v>55217</v>
      </c>
      <c r="H527" s="318">
        <v>50000</v>
      </c>
      <c r="I527" s="468">
        <v>1000</v>
      </c>
    </row>
    <row r="528" spans="1:9" ht="15.75">
      <c r="A528" s="387">
        <f t="shared" si="1"/>
        <v>19</v>
      </c>
      <c r="B528" s="11" t="s">
        <v>10</v>
      </c>
      <c r="C528" s="10">
        <v>32</v>
      </c>
      <c r="D528" s="555" t="s">
        <v>1070</v>
      </c>
      <c r="E528" s="405">
        <v>220000</v>
      </c>
      <c r="F528" s="400">
        <v>552192</v>
      </c>
      <c r="G528" s="401"/>
      <c r="H528" s="469">
        <f>SUM(H526:H527)</f>
        <v>115000</v>
      </c>
      <c r="I528" s="469">
        <f>SUM(I526:I527)</f>
        <v>61478</v>
      </c>
    </row>
    <row r="529" spans="1:9" ht="12.75">
      <c r="A529" s="387">
        <f t="shared" si="1"/>
        <v>20</v>
      </c>
      <c r="B529" s="11" t="s">
        <v>10</v>
      </c>
      <c r="C529" s="10">
        <v>331</v>
      </c>
      <c r="D529" s="33" t="s">
        <v>24</v>
      </c>
      <c r="E529" s="13">
        <v>100000</v>
      </c>
      <c r="F529" s="1">
        <v>55218</v>
      </c>
      <c r="H529" s="871">
        <v>890000</v>
      </c>
      <c r="I529" s="839">
        <v>763653</v>
      </c>
    </row>
    <row r="530" spans="1:9" ht="18" customHeight="1">
      <c r="A530" s="387">
        <f t="shared" si="1"/>
        <v>21</v>
      </c>
      <c r="B530" s="11" t="s">
        <v>10</v>
      </c>
      <c r="C530" s="10">
        <v>331</v>
      </c>
      <c r="D530" s="33" t="s">
        <v>859</v>
      </c>
      <c r="E530" s="13"/>
      <c r="H530" s="872"/>
      <c r="I530" s="841"/>
    </row>
    <row r="531" spans="1:9" ht="18">
      <c r="A531" s="387">
        <f t="shared" si="1"/>
        <v>22</v>
      </c>
      <c r="B531" s="11" t="s">
        <v>10</v>
      </c>
      <c r="C531" s="10">
        <v>332</v>
      </c>
      <c r="D531" s="33" t="s">
        <v>1164</v>
      </c>
      <c r="E531" s="13"/>
      <c r="H531" s="611">
        <v>365000</v>
      </c>
      <c r="I531" s="468">
        <v>112425</v>
      </c>
    </row>
    <row r="532" spans="1:9" ht="18">
      <c r="A532" s="387">
        <f t="shared" si="1"/>
        <v>23</v>
      </c>
      <c r="B532" s="11" t="s">
        <v>10</v>
      </c>
      <c r="C532" s="300">
        <v>333</v>
      </c>
      <c r="D532" s="653" t="s">
        <v>847</v>
      </c>
      <c r="E532" s="13"/>
      <c r="H532" s="318">
        <v>210000</v>
      </c>
      <c r="I532" s="468"/>
    </row>
    <row r="533" spans="1:11" ht="18">
      <c r="A533" s="387">
        <f t="shared" si="1"/>
        <v>24</v>
      </c>
      <c r="B533" s="11" t="s">
        <v>10</v>
      </c>
      <c r="C533" s="47">
        <v>334</v>
      </c>
      <c r="D533" s="33" t="s">
        <v>99</v>
      </c>
      <c r="E533" s="14">
        <v>30000</v>
      </c>
      <c r="F533" s="37"/>
      <c r="G533" s="38"/>
      <c r="H533" s="318">
        <v>83000</v>
      </c>
      <c r="I533" s="468">
        <v>45000</v>
      </c>
      <c r="J533" s="303"/>
      <c r="K533" s="303"/>
    </row>
    <row r="534" spans="1:11" ht="18">
      <c r="A534" s="387">
        <f t="shared" si="1"/>
        <v>25</v>
      </c>
      <c r="B534" s="11" t="s">
        <v>10</v>
      </c>
      <c r="C534" s="47">
        <v>335</v>
      </c>
      <c r="D534" s="33" t="s">
        <v>1163</v>
      </c>
      <c r="E534" s="14"/>
      <c r="F534" s="37"/>
      <c r="G534" s="38"/>
      <c r="H534" s="318"/>
      <c r="I534" s="468"/>
      <c r="J534" s="303"/>
      <c r="K534" s="303"/>
    </row>
    <row r="535" spans="1:11" ht="18">
      <c r="A535" s="387">
        <f t="shared" si="1"/>
        <v>26</v>
      </c>
      <c r="B535" s="11" t="s">
        <v>10</v>
      </c>
      <c r="C535" s="10">
        <v>336</v>
      </c>
      <c r="D535" s="33" t="s">
        <v>917</v>
      </c>
      <c r="E535" s="13"/>
      <c r="H535" s="318">
        <v>4989000</v>
      </c>
      <c r="I535" s="468">
        <v>376228</v>
      </c>
      <c r="J535" s="303"/>
      <c r="K535" s="303" t="s">
        <v>1100</v>
      </c>
    </row>
    <row r="536" spans="1:11" ht="18">
      <c r="A536" s="387">
        <f t="shared" si="1"/>
        <v>27</v>
      </c>
      <c r="B536" s="11" t="s">
        <v>10</v>
      </c>
      <c r="C536" s="10">
        <v>337</v>
      </c>
      <c r="D536" s="33" t="s">
        <v>962</v>
      </c>
      <c r="E536" s="13"/>
      <c r="H536" s="318"/>
      <c r="I536" s="839">
        <v>76404</v>
      </c>
      <c r="J536" s="303"/>
      <c r="K536" s="303"/>
    </row>
    <row r="537" spans="1:11" ht="18">
      <c r="A537" s="387">
        <f t="shared" si="1"/>
        <v>28</v>
      </c>
      <c r="B537" s="11" t="s">
        <v>10</v>
      </c>
      <c r="C537" s="10">
        <v>337</v>
      </c>
      <c r="D537" s="33" t="s">
        <v>856</v>
      </c>
      <c r="E537" s="13"/>
      <c r="H537" s="318">
        <v>540000</v>
      </c>
      <c r="I537" s="841"/>
      <c r="J537" s="303"/>
      <c r="K537" s="303"/>
    </row>
    <row r="538" spans="1:11" ht="18">
      <c r="A538" s="387">
        <f t="shared" si="1"/>
        <v>29</v>
      </c>
      <c r="B538" s="11" t="s">
        <v>10</v>
      </c>
      <c r="C538" s="1">
        <v>337</v>
      </c>
      <c r="D538" s="33" t="s">
        <v>857</v>
      </c>
      <c r="H538" s="341">
        <f>SUM(H536:H537)</f>
        <v>540000</v>
      </c>
      <c r="I538" s="468">
        <f>SUM(I536)</f>
        <v>76404</v>
      </c>
      <c r="J538" s="303"/>
      <c r="K538" s="303"/>
    </row>
    <row r="539" spans="1:11" ht="18">
      <c r="A539" s="387">
        <f t="shared" si="1"/>
        <v>30</v>
      </c>
      <c r="B539" s="11" t="s">
        <v>10</v>
      </c>
      <c r="C539" s="15">
        <v>33</v>
      </c>
      <c r="D539" s="19" t="s">
        <v>551</v>
      </c>
      <c r="E539" s="20">
        <f>SUM(E527:E537)</f>
        <v>1700000</v>
      </c>
      <c r="H539" s="587">
        <f>H529+H531+H532+H533+H534+H535+H538</f>
        <v>7077000</v>
      </c>
      <c r="I539" s="587">
        <f>I529+I531+I532+I533+I534+I535+I538</f>
        <v>1373710</v>
      </c>
      <c r="J539" s="303"/>
      <c r="K539" s="303"/>
    </row>
    <row r="540" spans="1:11" ht="18">
      <c r="A540" s="387">
        <f t="shared" si="1"/>
        <v>31</v>
      </c>
      <c r="B540" s="11" t="s">
        <v>10</v>
      </c>
      <c r="C540" s="300">
        <v>341</v>
      </c>
      <c r="D540" s="304" t="s">
        <v>889</v>
      </c>
      <c r="E540" s="20"/>
      <c r="H540" s="324">
        <v>46000</v>
      </c>
      <c r="I540" s="468">
        <v>0</v>
      </c>
      <c r="J540" s="303"/>
      <c r="K540" s="303"/>
    </row>
    <row r="541" spans="1:11" ht="18">
      <c r="A541" s="387">
        <f t="shared" si="1"/>
        <v>32</v>
      </c>
      <c r="B541" s="11" t="s">
        <v>10</v>
      </c>
      <c r="C541" s="10">
        <v>342</v>
      </c>
      <c r="D541" s="18" t="s">
        <v>918</v>
      </c>
      <c r="E541" s="13">
        <v>150000</v>
      </c>
      <c r="H541" s="318">
        <v>700000</v>
      </c>
      <c r="I541" s="468">
        <v>273887</v>
      </c>
      <c r="J541" s="303"/>
      <c r="K541" s="303"/>
    </row>
    <row r="542" spans="1:11" ht="18">
      <c r="A542" s="387">
        <f t="shared" si="1"/>
        <v>33</v>
      </c>
      <c r="B542" s="11" t="s">
        <v>10</v>
      </c>
      <c r="C542" s="26">
        <v>34</v>
      </c>
      <c r="D542" s="27" t="s">
        <v>552</v>
      </c>
      <c r="E542" s="24">
        <f>SUM(E541)</f>
        <v>150000</v>
      </c>
      <c r="H542" s="323">
        <f>SUM(H540:H541)</f>
        <v>746000</v>
      </c>
      <c r="I542" s="323">
        <f>SUM(I540:I541)</f>
        <v>273887</v>
      </c>
      <c r="J542" s="303"/>
      <c r="K542" s="303"/>
    </row>
    <row r="543" spans="1:11" ht="18">
      <c r="A543" s="387">
        <f t="shared" si="1"/>
        <v>34</v>
      </c>
      <c r="B543" s="11" t="s">
        <v>10</v>
      </c>
      <c r="C543" s="10">
        <v>351</v>
      </c>
      <c r="D543" s="18" t="s">
        <v>14</v>
      </c>
      <c r="E543" s="13">
        <f>SUM(E525+E527+E528+E529+E533)*0.27</f>
        <v>675000</v>
      </c>
      <c r="H543" s="318">
        <v>2538540</v>
      </c>
      <c r="I543" s="468">
        <v>371303</v>
      </c>
      <c r="J543" s="303"/>
      <c r="K543" s="303"/>
    </row>
    <row r="544" spans="1:11" ht="18">
      <c r="A544" s="387">
        <f t="shared" si="1"/>
        <v>35</v>
      </c>
      <c r="B544" s="11" t="s">
        <v>10</v>
      </c>
      <c r="C544" s="10">
        <v>355</v>
      </c>
      <c r="D544" s="18" t="s">
        <v>919</v>
      </c>
      <c r="E544" s="13"/>
      <c r="H544" s="318">
        <v>50000</v>
      </c>
      <c r="I544" s="468">
        <v>5477</v>
      </c>
      <c r="J544" s="303"/>
      <c r="K544" s="303"/>
    </row>
    <row r="545" spans="1:12" s="1" customFormat="1" ht="18">
      <c r="A545" s="387">
        <f t="shared" si="1"/>
        <v>36</v>
      </c>
      <c r="B545" s="11" t="s">
        <v>10</v>
      </c>
      <c r="C545" s="15">
        <v>35</v>
      </c>
      <c r="D545" s="19" t="s">
        <v>553</v>
      </c>
      <c r="E545" s="25">
        <f>SUM(E543:E543)</f>
        <v>675000</v>
      </c>
      <c r="G545"/>
      <c r="H545" s="323">
        <f>SUM(H543:H544)</f>
        <v>2588540</v>
      </c>
      <c r="I545" s="323">
        <f>SUM(I543:I544)</f>
        <v>376780</v>
      </c>
      <c r="J545" s="302"/>
      <c r="K545" s="302"/>
      <c r="L545" s="417"/>
    </row>
    <row r="546" spans="1:12" s="1" customFormat="1" ht="18">
      <c r="A546" s="387">
        <f t="shared" si="1"/>
        <v>37</v>
      </c>
      <c r="B546" s="11" t="s">
        <v>10</v>
      </c>
      <c r="C546" s="15">
        <v>3</v>
      </c>
      <c r="D546" s="19" t="s">
        <v>16</v>
      </c>
      <c r="E546" s="25"/>
      <c r="G546"/>
      <c r="H546" s="323">
        <f>H539+H542+H545+H525+H528</f>
        <v>12036540</v>
      </c>
      <c r="I546" s="469">
        <f>I525+I539+I542+I545+I528</f>
        <v>2407672</v>
      </c>
      <c r="J546" s="302"/>
      <c r="K546" s="302"/>
      <c r="L546" s="417"/>
    </row>
    <row r="547" spans="1:12" s="1" customFormat="1" ht="18">
      <c r="A547" s="387">
        <f t="shared" si="1"/>
        <v>38</v>
      </c>
      <c r="B547" s="11" t="s">
        <v>10</v>
      </c>
      <c r="C547" s="300">
        <v>512</v>
      </c>
      <c r="D547" s="304" t="s">
        <v>1101</v>
      </c>
      <c r="E547" s="564"/>
      <c r="F547" s="302"/>
      <c r="G547" s="303"/>
      <c r="H547" s="375"/>
      <c r="I547" s="467"/>
      <c r="J547" s="302"/>
      <c r="K547" s="302"/>
      <c r="L547" s="417"/>
    </row>
    <row r="548" spans="1:12" s="1" customFormat="1" ht="18">
      <c r="A548" s="387">
        <f t="shared" si="1"/>
        <v>39</v>
      </c>
      <c r="B548" s="11" t="s">
        <v>10</v>
      </c>
      <c r="C548" s="398">
        <v>5</v>
      </c>
      <c r="D548" s="555" t="s">
        <v>1071</v>
      </c>
      <c r="E548" s="405"/>
      <c r="F548" s="400"/>
      <c r="G548" s="401"/>
      <c r="H548" s="443">
        <f>SUM(H547)</f>
        <v>0</v>
      </c>
      <c r="I548" s="469">
        <f>SUM(I547)</f>
        <v>0</v>
      </c>
      <c r="J548" s="302"/>
      <c r="K548" s="302"/>
      <c r="L548" s="417"/>
    </row>
    <row r="549" spans="1:12" s="1" customFormat="1" ht="18">
      <c r="A549" s="387">
        <f t="shared" si="1"/>
        <v>40</v>
      </c>
      <c r="B549" s="11" t="s">
        <v>10</v>
      </c>
      <c r="C549" s="300">
        <v>623</v>
      </c>
      <c r="D549" s="304" t="s">
        <v>893</v>
      </c>
      <c r="E549" s="25"/>
      <c r="G549"/>
      <c r="H549" s="375"/>
      <c r="I549" s="468"/>
      <c r="J549" s="302"/>
      <c r="K549" s="302"/>
      <c r="L549" s="417"/>
    </row>
    <row r="550" spans="1:12" s="1" customFormat="1" ht="18">
      <c r="A550" s="387">
        <f t="shared" si="1"/>
        <v>41</v>
      </c>
      <c r="B550" s="11" t="s">
        <v>10</v>
      </c>
      <c r="C550" s="300">
        <v>632</v>
      </c>
      <c r="D550" s="304" t="s">
        <v>890</v>
      </c>
      <c r="E550" s="25"/>
      <c r="G550"/>
      <c r="H550" s="375"/>
      <c r="I550" s="468"/>
      <c r="J550" s="302"/>
      <c r="K550" s="302"/>
      <c r="L550" s="417"/>
    </row>
    <row r="551" spans="1:12" s="1" customFormat="1" ht="18">
      <c r="A551" s="387">
        <f t="shared" si="1"/>
        <v>42</v>
      </c>
      <c r="B551" s="11" t="s">
        <v>10</v>
      </c>
      <c r="C551" s="300">
        <v>643</v>
      </c>
      <c r="D551" s="304" t="s">
        <v>892</v>
      </c>
      <c r="E551" s="25"/>
      <c r="G551"/>
      <c r="H551" s="375"/>
      <c r="I551" s="468">
        <v>167500</v>
      </c>
      <c r="J551" s="302"/>
      <c r="K551" s="302"/>
      <c r="L551" s="417"/>
    </row>
    <row r="552" spans="1:12" s="1" customFormat="1" ht="18">
      <c r="A552" s="387">
        <f t="shared" si="1"/>
        <v>43</v>
      </c>
      <c r="B552" s="11" t="s">
        <v>10</v>
      </c>
      <c r="C552" s="300">
        <v>673</v>
      </c>
      <c r="D552" s="304" t="s">
        <v>891</v>
      </c>
      <c r="E552" s="25"/>
      <c r="G552"/>
      <c r="H552" s="375"/>
      <c r="I552" s="468">
        <v>45225</v>
      </c>
      <c r="J552" s="302"/>
      <c r="K552" s="302"/>
      <c r="L552" s="417"/>
    </row>
    <row r="553" spans="1:12" s="1" customFormat="1" ht="18">
      <c r="A553" s="387">
        <f t="shared" si="1"/>
        <v>44</v>
      </c>
      <c r="B553" s="11" t="s">
        <v>10</v>
      </c>
      <c r="C553" s="398">
        <v>6</v>
      </c>
      <c r="D553" s="440" t="s">
        <v>920</v>
      </c>
      <c r="E553" s="405"/>
      <c r="F553" s="400"/>
      <c r="G553" s="401"/>
      <c r="H553" s="443"/>
      <c r="I553" s="469">
        <f>SUM(I551:I552)</f>
        <v>212725</v>
      </c>
      <c r="J553" s="302"/>
      <c r="K553" s="302"/>
      <c r="L553" s="417"/>
    </row>
    <row r="554" spans="1:11" ht="18">
      <c r="A554" s="387">
        <f t="shared" si="1"/>
        <v>45</v>
      </c>
      <c r="B554" s="11" t="s">
        <v>10</v>
      </c>
      <c r="C554" s="15"/>
      <c r="D554" s="19" t="s">
        <v>963</v>
      </c>
      <c r="E554" s="20" t="e">
        <f>SUM(E523+#REF!+E543)</f>
        <v>#REF!</v>
      </c>
      <c r="H554" s="321">
        <f>H515+H516+H522+H546+H553+H548</f>
        <v>15422026</v>
      </c>
      <c r="I554" s="321">
        <f>I518+I522+I546+I548+I553</f>
        <v>4574508</v>
      </c>
      <c r="J554" s="303"/>
      <c r="K554" s="303"/>
    </row>
    <row r="555" spans="1:11" ht="12.75" customHeight="1">
      <c r="A555" s="799">
        <v>46</v>
      </c>
      <c r="B555" s="815" t="s">
        <v>554</v>
      </c>
      <c r="C555" s="816"/>
      <c r="D555" s="817"/>
      <c r="E555" s="793" t="e">
        <f>SUM(#REF!)</f>
        <v>#REF!</v>
      </c>
      <c r="H555" s="796">
        <f>H554</f>
        <v>15422026</v>
      </c>
      <c r="I555" s="796">
        <f>I554</f>
        <v>4574508</v>
      </c>
      <c r="J555" s="303"/>
      <c r="K555" s="303"/>
    </row>
    <row r="556" spans="1:11" ht="12.75" customHeight="1">
      <c r="A556" s="814"/>
      <c r="B556" s="818"/>
      <c r="C556" s="819"/>
      <c r="D556" s="820"/>
      <c r="E556" s="793"/>
      <c r="H556" s="796"/>
      <c r="I556" s="796"/>
      <c r="J556" s="303"/>
      <c r="K556" s="303"/>
    </row>
    <row r="557" spans="10:11" ht="18">
      <c r="J557" s="303"/>
      <c r="K557" s="303"/>
    </row>
    <row r="558" spans="4:11" ht="18">
      <c r="D558" s="3" t="s">
        <v>72</v>
      </c>
      <c r="E558" s="4"/>
      <c r="H558" s="315"/>
      <c r="J558" s="303"/>
      <c r="K558" s="303"/>
    </row>
    <row r="559" spans="4:11" ht="18">
      <c r="D559" s="3" t="s">
        <v>754</v>
      </c>
      <c r="E559" s="4"/>
      <c r="H559" s="315"/>
      <c r="J559" s="303"/>
      <c r="K559" s="303"/>
    </row>
    <row r="560" spans="4:8" ht="18">
      <c r="D560" s="3"/>
      <c r="E560" s="6"/>
      <c r="F560" s="1">
        <v>38115</v>
      </c>
      <c r="H560" s="316"/>
    </row>
    <row r="561" spans="1:9" ht="15.75">
      <c r="A561" s="799" t="s">
        <v>260</v>
      </c>
      <c r="B561" s="801" t="s">
        <v>2</v>
      </c>
      <c r="C561" s="801"/>
      <c r="D561" s="8" t="s">
        <v>3</v>
      </c>
      <c r="E561" s="9" t="s">
        <v>4</v>
      </c>
      <c r="F561" s="1">
        <v>511112</v>
      </c>
      <c r="H561" s="460" t="s">
        <v>4</v>
      </c>
      <c r="I561" s="485" t="s">
        <v>5</v>
      </c>
    </row>
    <row r="562" spans="1:9" ht="18">
      <c r="A562" s="814"/>
      <c r="B562" s="801" t="s">
        <v>7</v>
      </c>
      <c r="C562" s="801"/>
      <c r="D562" s="8" t="s">
        <v>8</v>
      </c>
      <c r="E562" s="9" t="s">
        <v>9</v>
      </c>
      <c r="H562" s="317" t="s">
        <v>1152</v>
      </c>
      <c r="I562" s="486" t="s">
        <v>1055</v>
      </c>
    </row>
    <row r="563" spans="1:9" ht="18">
      <c r="A563" s="253" t="s">
        <v>1125</v>
      </c>
      <c r="B563" s="10" t="s">
        <v>10</v>
      </c>
      <c r="C563" s="10">
        <v>334</v>
      </c>
      <c r="D563" s="39" t="s">
        <v>799</v>
      </c>
      <c r="E563" s="9"/>
      <c r="H563" s="317"/>
      <c r="I563" s="486">
        <v>73087</v>
      </c>
    </row>
    <row r="564" spans="1:9" ht="18">
      <c r="A564" s="253" t="s">
        <v>1126</v>
      </c>
      <c r="B564" s="10" t="s">
        <v>10</v>
      </c>
      <c r="C564" s="10">
        <v>35</v>
      </c>
      <c r="D564" s="18" t="s">
        <v>14</v>
      </c>
      <c r="E564" s="9"/>
      <c r="H564" s="317"/>
      <c r="I564" s="486">
        <v>19733</v>
      </c>
    </row>
    <row r="565" spans="1:9" ht="18">
      <c r="A565" s="253" t="s">
        <v>1127</v>
      </c>
      <c r="B565" s="398" t="s">
        <v>10</v>
      </c>
      <c r="C565" s="398">
        <v>3</v>
      </c>
      <c r="D565" s="440" t="s">
        <v>16</v>
      </c>
      <c r="E565" s="556"/>
      <c r="F565" s="400"/>
      <c r="G565" s="401"/>
      <c r="H565" s="344"/>
      <c r="I565" s="469">
        <v>92820</v>
      </c>
    </row>
    <row r="566" spans="1:9" ht="18">
      <c r="A566" s="253" t="s">
        <v>1128</v>
      </c>
      <c r="B566" s="11" t="s">
        <v>10</v>
      </c>
      <c r="C566" s="10">
        <v>512</v>
      </c>
      <c r="D566" s="39" t="s">
        <v>1316</v>
      </c>
      <c r="E566" s="9"/>
      <c r="H566" s="339">
        <v>500000</v>
      </c>
      <c r="I566" s="468"/>
    </row>
    <row r="567" spans="1:9" ht="18">
      <c r="A567" s="253" t="s">
        <v>1129</v>
      </c>
      <c r="B567" s="11" t="s">
        <v>10</v>
      </c>
      <c r="C567" s="10">
        <v>512</v>
      </c>
      <c r="D567" s="33" t="s">
        <v>806</v>
      </c>
      <c r="E567" s="13">
        <v>400000</v>
      </c>
      <c r="F567" s="1">
        <v>38115</v>
      </c>
      <c r="H567" s="318">
        <v>1000000</v>
      </c>
      <c r="I567" s="468"/>
    </row>
    <row r="568" spans="1:9" ht="18">
      <c r="A568" s="253" t="s">
        <v>1130</v>
      </c>
      <c r="B568" s="11" t="s">
        <v>10</v>
      </c>
      <c r="C568" s="10">
        <v>512</v>
      </c>
      <c r="D568" s="655" t="s">
        <v>848</v>
      </c>
      <c r="E568" s="13"/>
      <c r="H568" s="318"/>
      <c r="I568" s="468"/>
    </row>
    <row r="569" spans="1:9" ht="18">
      <c r="A569" s="253" t="s">
        <v>1131</v>
      </c>
      <c r="B569" s="11" t="s">
        <v>10</v>
      </c>
      <c r="C569" s="10">
        <v>512</v>
      </c>
      <c r="D569" s="655" t="s">
        <v>850</v>
      </c>
      <c r="E569" s="13"/>
      <c r="H569" s="318"/>
      <c r="I569" s="468"/>
    </row>
    <row r="570" spans="1:9" ht="18">
      <c r="A570" s="253" t="s">
        <v>1132</v>
      </c>
      <c r="B570" s="11" t="s">
        <v>10</v>
      </c>
      <c r="C570" s="10">
        <v>512</v>
      </c>
      <c r="D570" s="655" t="s">
        <v>807</v>
      </c>
      <c r="E570" s="13"/>
      <c r="H570" s="318"/>
      <c r="I570" s="468"/>
    </row>
    <row r="571" spans="1:9" ht="18">
      <c r="A571" s="253" t="s">
        <v>1133</v>
      </c>
      <c r="B571" s="11" t="s">
        <v>10</v>
      </c>
      <c r="C571" s="10">
        <v>512</v>
      </c>
      <c r="D571" s="655" t="s">
        <v>808</v>
      </c>
      <c r="E571" s="13"/>
      <c r="H571" s="318"/>
      <c r="I571" s="468"/>
    </row>
    <row r="572" spans="1:9" ht="18">
      <c r="A572" s="253" t="s">
        <v>1174</v>
      </c>
      <c r="B572" s="11" t="s">
        <v>10</v>
      </c>
      <c r="C572" s="10">
        <v>512</v>
      </c>
      <c r="D572" s="655" t="s">
        <v>851</v>
      </c>
      <c r="E572" s="13"/>
      <c r="H572" s="318"/>
      <c r="I572" s="468"/>
    </row>
    <row r="573" spans="1:9" ht="18">
      <c r="A573" s="253" t="s">
        <v>1175</v>
      </c>
      <c r="B573" s="11" t="s">
        <v>10</v>
      </c>
      <c r="C573" s="10">
        <v>512</v>
      </c>
      <c r="D573" s="655" t="s">
        <v>852</v>
      </c>
      <c r="E573" s="13"/>
      <c r="H573" s="318"/>
      <c r="I573" s="468"/>
    </row>
    <row r="574" spans="1:9" ht="18">
      <c r="A574" s="253" t="s">
        <v>1176</v>
      </c>
      <c r="B574" s="11" t="s">
        <v>10</v>
      </c>
      <c r="C574" s="10">
        <v>512</v>
      </c>
      <c r="D574" s="33" t="s">
        <v>849</v>
      </c>
      <c r="E574" s="13">
        <v>350000</v>
      </c>
      <c r="F574" s="1">
        <v>38115</v>
      </c>
      <c r="H574" s="318">
        <v>300000</v>
      </c>
      <c r="I574" s="468"/>
    </row>
    <row r="575" spans="1:9" ht="18">
      <c r="A575" s="253" t="s">
        <v>1177</v>
      </c>
      <c r="B575" s="11" t="s">
        <v>10</v>
      </c>
      <c r="C575" s="10">
        <v>512</v>
      </c>
      <c r="D575" s="33" t="s">
        <v>854</v>
      </c>
      <c r="E575" s="66"/>
      <c r="H575" s="340"/>
      <c r="I575" s="468"/>
    </row>
    <row r="576" spans="1:9" ht="18">
      <c r="A576" s="253" t="s">
        <v>1178</v>
      </c>
      <c r="B576" s="11" t="s">
        <v>10</v>
      </c>
      <c r="C576" s="10">
        <v>512</v>
      </c>
      <c r="D576" s="33" t="s">
        <v>805</v>
      </c>
      <c r="E576" s="66"/>
      <c r="H576" s="340"/>
      <c r="I576" s="468">
        <v>5034400</v>
      </c>
    </row>
    <row r="577" spans="1:9" ht="18">
      <c r="A577" s="253" t="s">
        <v>1179</v>
      </c>
      <c r="B577" s="11" t="s">
        <v>10</v>
      </c>
      <c r="C577" s="10">
        <v>512</v>
      </c>
      <c r="D577" s="33" t="s">
        <v>964</v>
      </c>
      <c r="E577" s="66"/>
      <c r="H577" s="340"/>
      <c r="I577" s="468"/>
    </row>
    <row r="578" spans="1:9" ht="18">
      <c r="A578" s="253" t="s">
        <v>1180</v>
      </c>
      <c r="B578" s="11" t="s">
        <v>10</v>
      </c>
      <c r="C578" s="10">
        <v>512</v>
      </c>
      <c r="D578" s="33" t="s">
        <v>861</v>
      </c>
      <c r="E578" s="66"/>
      <c r="H578" s="340"/>
      <c r="I578" s="468">
        <v>48524</v>
      </c>
    </row>
    <row r="579" spans="1:9" ht="18">
      <c r="A579" s="253" t="s">
        <v>1181</v>
      </c>
      <c r="B579" s="11" t="s">
        <v>10</v>
      </c>
      <c r="C579" s="10">
        <v>512</v>
      </c>
      <c r="D579" s="33" t="s">
        <v>965</v>
      </c>
      <c r="E579" s="66"/>
      <c r="H579" s="340"/>
      <c r="I579" s="468"/>
    </row>
    <row r="580" spans="1:9" ht="15" customHeight="1">
      <c r="A580" s="253" t="s">
        <v>1182</v>
      </c>
      <c r="B580" s="11" t="s">
        <v>10</v>
      </c>
      <c r="C580" s="15">
        <v>5</v>
      </c>
      <c r="D580" s="42" t="s">
        <v>555</v>
      </c>
      <c r="E580" s="56">
        <f>SUM(E567:E574)</f>
        <v>750000</v>
      </c>
      <c r="H580" s="336">
        <f>SUM(H566:H579)</f>
        <v>1800000</v>
      </c>
      <c r="I580" s="571">
        <f>SUM(I566:I579)</f>
        <v>5082924</v>
      </c>
    </row>
    <row r="581" spans="1:9" ht="15" customHeight="1">
      <c r="A581" s="799">
        <v>19</v>
      </c>
      <c r="B581" s="283" t="s">
        <v>546</v>
      </c>
      <c r="C581" s="278"/>
      <c r="D581" s="279"/>
      <c r="E581" s="793">
        <f>SUM(E567:E574)</f>
        <v>750000</v>
      </c>
      <c r="H581" s="796">
        <f>H580</f>
        <v>1800000</v>
      </c>
      <c r="I581" s="812">
        <f>I565+I580</f>
        <v>5175744</v>
      </c>
    </row>
    <row r="582" spans="1:9" ht="15" customHeight="1">
      <c r="A582" s="814"/>
      <c r="B582" s="280"/>
      <c r="C582" s="281"/>
      <c r="D582" s="282"/>
      <c r="E582" s="793"/>
      <c r="H582" s="796"/>
      <c r="I582" s="813"/>
    </row>
    <row r="583" ht="15" customHeight="1"/>
    <row r="584" ht="15" customHeight="1"/>
    <row r="585" ht="15" customHeight="1">
      <c r="D585" s="3" t="s">
        <v>1109</v>
      </c>
    </row>
    <row r="586" ht="15" customHeight="1">
      <c r="D586" s="3" t="s">
        <v>1110</v>
      </c>
    </row>
    <row r="587" spans="1:9" ht="15" customHeight="1">
      <c r="A587" s="799" t="s">
        <v>260</v>
      </c>
      <c r="B587" s="801" t="s">
        <v>2</v>
      </c>
      <c r="C587" s="801"/>
      <c r="D587" s="8" t="s">
        <v>3</v>
      </c>
      <c r="E587" s="9" t="s">
        <v>4</v>
      </c>
      <c r="F587" s="1">
        <v>511112</v>
      </c>
      <c r="H587" s="460" t="s">
        <v>4</v>
      </c>
      <c r="I587" s="485" t="s">
        <v>5</v>
      </c>
    </row>
    <row r="588" spans="1:9" ht="18">
      <c r="A588" s="814"/>
      <c r="B588" s="801" t="s">
        <v>7</v>
      </c>
      <c r="C588" s="802"/>
      <c r="D588" s="310" t="s">
        <v>8</v>
      </c>
      <c r="E588" s="309" t="s">
        <v>9</v>
      </c>
      <c r="H588" s="317" t="s">
        <v>1195</v>
      </c>
      <c r="I588" s="486" t="s">
        <v>1194</v>
      </c>
    </row>
    <row r="589" spans="1:9" ht="15" customHeight="1">
      <c r="A589" s="266">
        <v>1</v>
      </c>
      <c r="B589" s="11" t="s">
        <v>10</v>
      </c>
      <c r="C589" s="10">
        <v>336</v>
      </c>
      <c r="D589" s="33" t="s">
        <v>1111</v>
      </c>
      <c r="E589" s="13">
        <v>250000</v>
      </c>
      <c r="H589" s="327"/>
      <c r="I589" s="468"/>
    </row>
    <row r="590" spans="1:9" ht="15" customHeight="1">
      <c r="A590" s="266">
        <v>2</v>
      </c>
      <c r="B590" s="11" t="s">
        <v>10</v>
      </c>
      <c r="C590" s="10">
        <v>351</v>
      </c>
      <c r="D590" s="18" t="s">
        <v>14</v>
      </c>
      <c r="E590" s="66"/>
      <c r="H590" s="604"/>
      <c r="I590" s="468"/>
    </row>
    <row r="591" spans="1:9" ht="15" customHeight="1">
      <c r="A591" s="266">
        <v>3</v>
      </c>
      <c r="B591" s="11" t="s">
        <v>10</v>
      </c>
      <c r="C591" s="398">
        <v>3</v>
      </c>
      <c r="D591" s="404" t="s">
        <v>16</v>
      </c>
      <c r="E591" s="605"/>
      <c r="F591" s="400"/>
      <c r="G591" s="401"/>
      <c r="H591" s="606"/>
      <c r="I591" s="487">
        <f>SUM(I589:I590)</f>
        <v>0</v>
      </c>
    </row>
    <row r="592" spans="1:9" ht="15" customHeight="1">
      <c r="A592" s="266">
        <v>4</v>
      </c>
      <c r="B592" s="11" t="s">
        <v>10</v>
      </c>
      <c r="C592" s="607">
        <v>62</v>
      </c>
      <c r="D592" s="608" t="s">
        <v>1165</v>
      </c>
      <c r="E592" s="609"/>
      <c r="F592" s="29"/>
      <c r="G592" s="610"/>
      <c r="H592" s="342"/>
      <c r="I592" s="468">
        <v>735654</v>
      </c>
    </row>
    <row r="593" spans="1:9" ht="15" customHeight="1">
      <c r="A593" s="266">
        <v>5</v>
      </c>
      <c r="B593" s="11" t="s">
        <v>10</v>
      </c>
      <c r="C593" s="607">
        <v>67</v>
      </c>
      <c r="D593" s="608" t="s">
        <v>775</v>
      </c>
      <c r="E593" s="609"/>
      <c r="F593" s="29"/>
      <c r="G593" s="610"/>
      <c r="H593" s="342"/>
      <c r="I593" s="468">
        <v>198626</v>
      </c>
    </row>
    <row r="594" spans="1:9" ht="15" customHeight="1">
      <c r="A594" s="266">
        <v>6</v>
      </c>
      <c r="B594" s="11" t="s">
        <v>10</v>
      </c>
      <c r="C594" s="311">
        <v>6</v>
      </c>
      <c r="D594" s="312" t="s">
        <v>809</v>
      </c>
      <c r="E594" s="313">
        <f>SUM(E582:E589)</f>
        <v>250000</v>
      </c>
      <c r="H594" s="343">
        <f>SUM(H592:H593)</f>
        <v>0</v>
      </c>
      <c r="I594" s="487">
        <f>SUM(I592:I593)</f>
        <v>934280</v>
      </c>
    </row>
    <row r="595" spans="1:9" ht="15" customHeight="1">
      <c r="A595" s="799">
        <v>7</v>
      </c>
      <c r="B595" s="283" t="s">
        <v>546</v>
      </c>
      <c r="C595" s="278"/>
      <c r="D595" s="279"/>
      <c r="E595" s="793">
        <f>SUM(E582:E589)</f>
        <v>250000</v>
      </c>
      <c r="H595" s="796">
        <f>H591+H594</f>
        <v>0</v>
      </c>
      <c r="I595" s="796">
        <f>I591+I594</f>
        <v>934280</v>
      </c>
    </row>
    <row r="596" spans="1:9" ht="15" customHeight="1">
      <c r="A596" s="814"/>
      <c r="B596" s="280"/>
      <c r="C596" s="281"/>
      <c r="D596" s="282"/>
      <c r="E596" s="793"/>
      <c r="H596" s="796"/>
      <c r="I596" s="796"/>
    </row>
    <row r="597" ht="15" customHeight="1"/>
    <row r="598" ht="15" customHeight="1"/>
    <row r="599" ht="15" customHeight="1"/>
    <row r="600" spans="4:8" ht="15" customHeight="1">
      <c r="D600" s="3" t="s">
        <v>73</v>
      </c>
      <c r="E600" s="4"/>
      <c r="H600" s="315"/>
    </row>
    <row r="601" spans="4:8" ht="15" customHeight="1">
      <c r="D601" s="3" t="s">
        <v>74</v>
      </c>
      <c r="E601" s="4"/>
      <c r="H601" s="315"/>
    </row>
    <row r="602" spans="4:8" ht="15" customHeight="1">
      <c r="D602" s="3"/>
      <c r="E602" s="6"/>
      <c r="F602" s="1">
        <v>583119</v>
      </c>
      <c r="H602" s="316"/>
    </row>
    <row r="603" spans="1:9" ht="15" customHeight="1">
      <c r="A603" s="799" t="s">
        <v>260</v>
      </c>
      <c r="B603" s="801" t="s">
        <v>2</v>
      </c>
      <c r="C603" s="801"/>
      <c r="D603" s="8" t="s">
        <v>3</v>
      </c>
      <c r="E603" s="9" t="s">
        <v>4</v>
      </c>
      <c r="F603" s="1">
        <v>511112</v>
      </c>
      <c r="H603" s="460" t="s">
        <v>4</v>
      </c>
      <c r="I603" s="485" t="s">
        <v>5</v>
      </c>
    </row>
    <row r="604" spans="1:9" ht="15" customHeight="1">
      <c r="A604" s="814"/>
      <c r="B604" s="801" t="s">
        <v>7</v>
      </c>
      <c r="C604" s="801"/>
      <c r="D604" s="8" t="s">
        <v>8</v>
      </c>
      <c r="E604" s="9" t="s">
        <v>9</v>
      </c>
      <c r="H604" s="317" t="s">
        <v>1195</v>
      </c>
      <c r="I604" s="486" t="s">
        <v>1194</v>
      </c>
    </row>
    <row r="605" spans="1:9" ht="18">
      <c r="A605" s="266">
        <v>1</v>
      </c>
      <c r="B605" s="11" t="s">
        <v>10</v>
      </c>
      <c r="C605" s="10"/>
      <c r="D605" s="33"/>
      <c r="E605" s="13"/>
      <c r="H605" s="327"/>
      <c r="I605" s="468"/>
    </row>
    <row r="606" spans="1:9" ht="18">
      <c r="A606" s="266">
        <v>2</v>
      </c>
      <c r="B606" s="11" t="s">
        <v>10</v>
      </c>
      <c r="C606" s="10"/>
      <c r="D606" s="18"/>
      <c r="E606" s="66"/>
      <c r="H606" s="604"/>
      <c r="I606" s="468"/>
    </row>
    <row r="607" spans="1:9" ht="18">
      <c r="A607" s="266">
        <v>3</v>
      </c>
      <c r="B607" s="291" t="s">
        <v>10</v>
      </c>
      <c r="C607" s="398">
        <v>3</v>
      </c>
      <c r="D607" s="404" t="s">
        <v>16</v>
      </c>
      <c r="E607" s="605"/>
      <c r="F607" s="400"/>
      <c r="G607" s="401"/>
      <c r="H607" s="606"/>
      <c r="I607" s="487">
        <f>SUM(I605:I606)</f>
        <v>0</v>
      </c>
    </row>
    <row r="608" spans="1:9" ht="18">
      <c r="A608" s="266">
        <v>4</v>
      </c>
      <c r="B608" s="11" t="s">
        <v>10</v>
      </c>
      <c r="C608" s="10"/>
      <c r="D608" s="33"/>
      <c r="E608" s="66"/>
      <c r="H608" s="604"/>
      <c r="I608" s="468"/>
    </row>
    <row r="609" spans="1:9" ht="18">
      <c r="A609" s="266">
        <v>5</v>
      </c>
      <c r="B609" s="11" t="s">
        <v>10</v>
      </c>
      <c r="C609" s="10"/>
      <c r="D609" s="33"/>
      <c r="E609" s="66"/>
      <c r="H609" s="604"/>
      <c r="I609" s="468"/>
    </row>
    <row r="610" spans="1:9" ht="18">
      <c r="A610" s="266">
        <v>6</v>
      </c>
      <c r="B610" s="11" t="s">
        <v>10</v>
      </c>
      <c r="C610" s="15">
        <v>351</v>
      </c>
      <c r="D610" s="42" t="s">
        <v>556</v>
      </c>
      <c r="E610" s="56">
        <f>SUM(E605:E605)</f>
        <v>0</v>
      </c>
      <c r="H610" s="336">
        <f>SUM(H605:H605)</f>
        <v>0</v>
      </c>
      <c r="I610" s="487"/>
    </row>
    <row r="611" spans="1:9" ht="15" customHeight="1">
      <c r="A611" s="799">
        <v>7</v>
      </c>
      <c r="B611" s="283" t="s">
        <v>530</v>
      </c>
      <c r="C611" s="278"/>
      <c r="D611" s="279"/>
      <c r="E611" s="843">
        <f>SUM(E605:E605)</f>
        <v>0</v>
      </c>
      <c r="H611" s="808">
        <f>SUM(H605:H605)</f>
        <v>0</v>
      </c>
      <c r="I611" s="805"/>
    </row>
    <row r="612" spans="1:9" ht="15" customHeight="1">
      <c r="A612" s="814"/>
      <c r="B612" s="280"/>
      <c r="C612" s="281"/>
      <c r="D612" s="282"/>
      <c r="E612" s="844"/>
      <c r="H612" s="809"/>
      <c r="I612" s="805"/>
    </row>
    <row r="613" spans="3:8" ht="15" customHeight="1">
      <c r="C613" s="35"/>
      <c r="D613" s="30"/>
      <c r="E613" s="36"/>
      <c r="F613" s="37"/>
      <c r="G613" s="38"/>
      <c r="H613" s="328"/>
    </row>
    <row r="614" ht="15" customHeight="1"/>
    <row r="615" spans="4:8" ht="15" customHeight="1">
      <c r="D615" s="3" t="s">
        <v>773</v>
      </c>
      <c r="E615" s="7"/>
      <c r="H615" s="316"/>
    </row>
    <row r="616" spans="4:8" ht="15" customHeight="1">
      <c r="D616" s="3" t="s">
        <v>923</v>
      </c>
      <c r="E616" s="4"/>
      <c r="F616" s="1" t="s">
        <v>41</v>
      </c>
      <c r="H616" s="315"/>
    </row>
    <row r="617" spans="4:8" ht="15" customHeight="1">
      <c r="D617" s="46"/>
      <c r="E617" s="6"/>
      <c r="G617" s="1"/>
      <c r="H617" s="316"/>
    </row>
    <row r="618" spans="1:9" ht="15" customHeight="1">
      <c r="A618" s="799" t="s">
        <v>260</v>
      </c>
      <c r="B618" s="801" t="s">
        <v>2</v>
      </c>
      <c r="C618" s="801"/>
      <c r="D618" s="8" t="s">
        <v>3</v>
      </c>
      <c r="E618" s="9" t="s">
        <v>4</v>
      </c>
      <c r="F618" s="1">
        <v>511112</v>
      </c>
      <c r="H618" s="460" t="s">
        <v>4</v>
      </c>
      <c r="I618" s="466" t="s">
        <v>5</v>
      </c>
    </row>
    <row r="619" spans="1:9" ht="18">
      <c r="A619" s="814"/>
      <c r="B619" s="801" t="s">
        <v>7</v>
      </c>
      <c r="C619" s="801"/>
      <c r="D619" s="8" t="s">
        <v>8</v>
      </c>
      <c r="E619" s="9" t="s">
        <v>9</v>
      </c>
      <c r="H619" s="317" t="s">
        <v>1195</v>
      </c>
      <c r="I619" s="486" t="s">
        <v>1194</v>
      </c>
    </row>
    <row r="620" spans="1:9" ht="15" customHeight="1">
      <c r="A620" s="253">
        <v>1</v>
      </c>
      <c r="B620" s="11" t="s">
        <v>10</v>
      </c>
      <c r="C620" s="10">
        <v>1101</v>
      </c>
      <c r="D620" s="39" t="s">
        <v>1317</v>
      </c>
      <c r="E620" s="9"/>
      <c r="H620" s="339">
        <v>4952000</v>
      </c>
      <c r="I620" s="468">
        <v>6259389</v>
      </c>
    </row>
    <row r="621" spans="1:9" ht="15" customHeight="1">
      <c r="A621" s="253">
        <v>2</v>
      </c>
      <c r="B621" s="11" t="s">
        <v>10</v>
      </c>
      <c r="C621" s="10">
        <v>1103</v>
      </c>
      <c r="D621" s="39" t="s">
        <v>810</v>
      </c>
      <c r="E621" s="67"/>
      <c r="H621" s="335">
        <v>300000</v>
      </c>
      <c r="I621" s="468">
        <v>275000</v>
      </c>
    </row>
    <row r="622" spans="1:12" s="1" customFormat="1" ht="15" customHeight="1">
      <c r="A622" s="253">
        <v>3</v>
      </c>
      <c r="B622" s="11" t="s">
        <v>10</v>
      </c>
      <c r="C622" s="10">
        <v>1107</v>
      </c>
      <c r="D622" s="648" t="s">
        <v>1014</v>
      </c>
      <c r="E622" s="67">
        <v>60000</v>
      </c>
      <c r="G622"/>
      <c r="H622" s="335">
        <v>200000</v>
      </c>
      <c r="I622" s="468">
        <v>325137</v>
      </c>
      <c r="L622" s="417"/>
    </row>
    <row r="623" spans="1:12" s="1" customFormat="1" ht="15" customHeight="1">
      <c r="A623" s="253">
        <v>4</v>
      </c>
      <c r="B623" s="11" t="s">
        <v>10</v>
      </c>
      <c r="C623" s="10">
        <v>1109</v>
      </c>
      <c r="D623" s="656" t="s">
        <v>1072</v>
      </c>
      <c r="E623" s="67">
        <v>12000</v>
      </c>
      <c r="G623"/>
      <c r="H623" s="335"/>
      <c r="I623" s="468">
        <v>33360</v>
      </c>
      <c r="L623" s="417"/>
    </row>
    <row r="624" spans="1:12" s="1" customFormat="1" ht="15" customHeight="1">
      <c r="A624" s="253">
        <v>5</v>
      </c>
      <c r="B624" s="11" t="s">
        <v>10</v>
      </c>
      <c r="C624" s="10">
        <v>1110</v>
      </c>
      <c r="D624" s="648" t="s">
        <v>76</v>
      </c>
      <c r="E624" s="67"/>
      <c r="G624"/>
      <c r="H624" s="335"/>
      <c r="I624" s="468"/>
      <c r="L624" s="417"/>
    </row>
    <row r="625" spans="1:12" s="1" customFormat="1" ht="15" customHeight="1">
      <c r="A625" s="253">
        <v>6</v>
      </c>
      <c r="B625" s="11" t="s">
        <v>10</v>
      </c>
      <c r="C625" s="10">
        <v>1113</v>
      </c>
      <c r="D625" s="648" t="s">
        <v>1233</v>
      </c>
      <c r="E625" s="67"/>
      <c r="G625"/>
      <c r="H625" s="335">
        <v>241200</v>
      </c>
      <c r="I625" s="468">
        <v>253068</v>
      </c>
      <c r="L625" s="417"/>
    </row>
    <row r="626" spans="1:12" s="1" customFormat="1" ht="15" customHeight="1">
      <c r="A626" s="253">
        <v>7</v>
      </c>
      <c r="B626" s="11" t="s">
        <v>10</v>
      </c>
      <c r="C626" s="15">
        <v>11</v>
      </c>
      <c r="D626" s="649" t="s">
        <v>557</v>
      </c>
      <c r="E626" s="68">
        <f>SUM(E621:E623)</f>
        <v>72000</v>
      </c>
      <c r="G626"/>
      <c r="H626" s="469">
        <f>SUM(H620:H625)</f>
        <v>5693200</v>
      </c>
      <c r="I626" s="469">
        <f>SUM(I620:I625)</f>
        <v>7145954</v>
      </c>
      <c r="L626" s="417"/>
    </row>
    <row r="627" spans="1:12" s="1" customFormat="1" ht="15" customHeight="1">
      <c r="A627" s="253">
        <v>8</v>
      </c>
      <c r="B627" s="11" t="s">
        <v>10</v>
      </c>
      <c r="C627" s="10">
        <v>122</v>
      </c>
      <c r="D627" s="657" t="s">
        <v>77</v>
      </c>
      <c r="E627" s="67">
        <v>213750</v>
      </c>
      <c r="G627"/>
      <c r="H627" s="335">
        <v>480000</v>
      </c>
      <c r="I627" s="468">
        <v>480000</v>
      </c>
      <c r="L627" s="417"/>
    </row>
    <row r="628" spans="1:12" s="1" customFormat="1" ht="15" customHeight="1">
      <c r="A628" s="253">
        <v>9</v>
      </c>
      <c r="B628" s="11" t="s">
        <v>10</v>
      </c>
      <c r="C628" s="15">
        <v>12</v>
      </c>
      <c r="D628" s="649" t="s">
        <v>558</v>
      </c>
      <c r="E628" s="68">
        <f>SUM(E627)</f>
        <v>213750</v>
      </c>
      <c r="G628"/>
      <c r="H628" s="334">
        <f>SUM(H627)</f>
        <v>480000</v>
      </c>
      <c r="I628" s="334">
        <f>SUM(I627)</f>
        <v>480000</v>
      </c>
      <c r="L628" s="417"/>
    </row>
    <row r="629" spans="1:15" s="1" customFormat="1" ht="15" customHeight="1">
      <c r="A629" s="253">
        <v>10</v>
      </c>
      <c r="B629" s="11" t="s">
        <v>921</v>
      </c>
      <c r="C629" s="398">
        <v>1</v>
      </c>
      <c r="D629" s="658" t="s">
        <v>922</v>
      </c>
      <c r="E629" s="399"/>
      <c r="F629" s="400"/>
      <c r="G629" s="401"/>
      <c r="H629" s="402">
        <f>H626+H628</f>
        <v>6173200</v>
      </c>
      <c r="I629" s="561">
        <f>I626+I628</f>
        <v>7625954</v>
      </c>
      <c r="J629"/>
      <c r="K629"/>
      <c r="L629"/>
      <c r="O629" s="417"/>
    </row>
    <row r="630" spans="1:12" s="1" customFormat="1" ht="15" customHeight="1">
      <c r="A630" s="253">
        <v>11</v>
      </c>
      <c r="B630" s="11" t="s">
        <v>10</v>
      </c>
      <c r="C630" s="10">
        <v>2</v>
      </c>
      <c r="D630" s="648" t="s">
        <v>559</v>
      </c>
      <c r="E630" s="67" t="e">
        <f>SUM(#REF!+E627)*0.27</f>
        <v>#REF!</v>
      </c>
      <c r="G630"/>
      <c r="H630" s="335">
        <v>881020</v>
      </c>
      <c r="I630" s="468">
        <v>1253158</v>
      </c>
      <c r="L630" s="417"/>
    </row>
    <row r="631" spans="1:12" s="1" customFormat="1" ht="15" customHeight="1">
      <c r="A631" s="253">
        <v>12</v>
      </c>
      <c r="B631" s="11" t="s">
        <v>10</v>
      </c>
      <c r="C631" s="10">
        <v>2</v>
      </c>
      <c r="D631" s="648" t="s">
        <v>1015</v>
      </c>
      <c r="E631" s="67">
        <f>SUM(E622*1.19*0.14)</f>
        <v>9996.000000000002</v>
      </c>
      <c r="G631"/>
      <c r="H631" s="335"/>
      <c r="I631" s="468"/>
      <c r="L631" s="417"/>
    </row>
    <row r="632" spans="1:12" s="1" customFormat="1" ht="15" customHeight="1">
      <c r="A632" s="253">
        <v>13</v>
      </c>
      <c r="B632" s="11" t="s">
        <v>10</v>
      </c>
      <c r="C632" s="10">
        <v>2</v>
      </c>
      <c r="D632" s="648" t="s">
        <v>1016</v>
      </c>
      <c r="E632" s="67">
        <f>SUM(E622*1.19*0.16)</f>
        <v>11424</v>
      </c>
      <c r="G632"/>
      <c r="H632" s="335">
        <f>H622*0.15</f>
        <v>30000</v>
      </c>
      <c r="I632" s="468">
        <v>48771</v>
      </c>
      <c r="L632" s="417"/>
    </row>
    <row r="633" spans="1:12" s="1" customFormat="1" ht="15" customHeight="1">
      <c r="A633" s="253">
        <v>14</v>
      </c>
      <c r="B633" s="11" t="s">
        <v>10</v>
      </c>
      <c r="C633" s="10">
        <v>2</v>
      </c>
      <c r="D633" s="648" t="s">
        <v>966</v>
      </c>
      <c r="E633" s="67"/>
      <c r="G633"/>
      <c r="H633" s="335"/>
      <c r="I633" s="468"/>
      <c r="L633" s="417"/>
    </row>
    <row r="634" spans="1:12" s="1" customFormat="1" ht="15" customHeight="1">
      <c r="A634" s="253">
        <v>15</v>
      </c>
      <c r="B634" s="11" t="s">
        <v>10</v>
      </c>
      <c r="C634" s="15">
        <v>2</v>
      </c>
      <c r="D634" s="649" t="s">
        <v>560</v>
      </c>
      <c r="E634" s="68" t="e">
        <f>SUM(E630:E632)</f>
        <v>#REF!</v>
      </c>
      <c r="F634" s="37"/>
      <c r="G634"/>
      <c r="H634" s="334">
        <f>SUM(H630:H633)</f>
        <v>911020</v>
      </c>
      <c r="I634" s="334">
        <f>SUM(I630:I633)</f>
        <v>1301929</v>
      </c>
      <c r="L634" s="417"/>
    </row>
    <row r="635" spans="1:12" s="1" customFormat="1" ht="15" customHeight="1">
      <c r="A635" s="253">
        <v>16</v>
      </c>
      <c r="B635" s="11" t="s">
        <v>10</v>
      </c>
      <c r="C635" s="10">
        <v>311</v>
      </c>
      <c r="D635" s="648" t="s">
        <v>1102</v>
      </c>
      <c r="E635" s="67">
        <v>30000</v>
      </c>
      <c r="G635"/>
      <c r="H635" s="335">
        <v>15000</v>
      </c>
      <c r="I635" s="468"/>
      <c r="L635" s="417"/>
    </row>
    <row r="636" spans="1:12" s="1" customFormat="1" ht="15" customHeight="1">
      <c r="A636" s="253">
        <v>17</v>
      </c>
      <c r="B636" s="11" t="s">
        <v>10</v>
      </c>
      <c r="C636" s="10">
        <v>312</v>
      </c>
      <c r="D636" s="650" t="s">
        <v>1166</v>
      </c>
      <c r="E636" s="69">
        <v>3000</v>
      </c>
      <c r="G636"/>
      <c r="H636" s="335">
        <v>5000</v>
      </c>
      <c r="I636" s="839">
        <v>922569</v>
      </c>
      <c r="L636" s="417"/>
    </row>
    <row r="637" spans="1:12" s="1" customFormat="1" ht="15" customHeight="1">
      <c r="A637" s="253">
        <v>18</v>
      </c>
      <c r="B637" s="11" t="s">
        <v>10</v>
      </c>
      <c r="C637" s="10">
        <v>312</v>
      </c>
      <c r="D637" s="650" t="s">
        <v>78</v>
      </c>
      <c r="E637" s="69">
        <v>20000</v>
      </c>
      <c r="G637"/>
      <c r="H637" s="335">
        <v>70866</v>
      </c>
      <c r="I637" s="840"/>
      <c r="L637" s="417"/>
    </row>
    <row r="638" spans="1:12" s="1" customFormat="1" ht="15" customHeight="1">
      <c r="A638" s="253">
        <v>19</v>
      </c>
      <c r="B638" s="11" t="s">
        <v>10</v>
      </c>
      <c r="C638" s="10">
        <v>312</v>
      </c>
      <c r="D638" s="648" t="s">
        <v>79</v>
      </c>
      <c r="E638" s="67">
        <v>150000</v>
      </c>
      <c r="G638"/>
      <c r="H638" s="335">
        <v>350000</v>
      </c>
      <c r="I638" s="840"/>
      <c r="L638" s="417"/>
    </row>
    <row r="639" spans="1:12" s="1" customFormat="1" ht="15" customHeight="1">
      <c r="A639" s="253">
        <v>20</v>
      </c>
      <c r="B639" s="11" t="s">
        <v>10</v>
      </c>
      <c r="C639" s="1">
        <v>312</v>
      </c>
      <c r="D639" s="39" t="s">
        <v>1228</v>
      </c>
      <c r="H639" s="335">
        <v>510000</v>
      </c>
      <c r="I639" s="841"/>
      <c r="L639" s="417"/>
    </row>
    <row r="640" spans="1:9" ht="15" customHeight="1">
      <c r="A640" s="253">
        <v>21</v>
      </c>
      <c r="B640" s="11" t="s">
        <v>10</v>
      </c>
      <c r="C640" s="15">
        <v>31</v>
      </c>
      <c r="D640" s="649" t="s">
        <v>561</v>
      </c>
      <c r="E640" s="68">
        <f>SUM(E635:E637)</f>
        <v>53000</v>
      </c>
      <c r="H640" s="334">
        <f>SUM(H635:H639)</f>
        <v>950866</v>
      </c>
      <c r="I640" s="334">
        <f>SUM(I635:I639)</f>
        <v>922569</v>
      </c>
    </row>
    <row r="641" spans="1:9" ht="15" customHeight="1">
      <c r="A641" s="253">
        <v>22</v>
      </c>
      <c r="B641" s="11" t="s">
        <v>10</v>
      </c>
      <c r="C641" s="300">
        <v>331</v>
      </c>
      <c r="D641" s="659" t="s">
        <v>377</v>
      </c>
      <c r="E641" s="396"/>
      <c r="F641" s="302"/>
      <c r="G641" s="303"/>
      <c r="H641" s="397"/>
      <c r="I641" s="468">
        <v>163381</v>
      </c>
    </row>
    <row r="642" spans="1:9" ht="15" customHeight="1">
      <c r="A642" s="253">
        <v>23</v>
      </c>
      <c r="B642" s="11" t="s">
        <v>10</v>
      </c>
      <c r="C642" s="10">
        <v>332</v>
      </c>
      <c r="D642" s="648" t="s">
        <v>81</v>
      </c>
      <c r="E642" s="69">
        <v>8197139</v>
      </c>
      <c r="H642" s="335">
        <v>16000000</v>
      </c>
      <c r="I642" s="468">
        <v>15084149</v>
      </c>
    </row>
    <row r="643" spans="1:9" ht="15" customHeight="1">
      <c r="A643" s="253">
        <v>24</v>
      </c>
      <c r="B643" s="11" t="s">
        <v>10</v>
      </c>
      <c r="C643" s="10">
        <v>334</v>
      </c>
      <c r="D643" s="648" t="s">
        <v>80</v>
      </c>
      <c r="E643" s="67">
        <v>50000</v>
      </c>
      <c r="H643" s="335">
        <v>50000</v>
      </c>
      <c r="I643" s="468">
        <v>562700</v>
      </c>
    </row>
    <row r="644" spans="1:9" ht="15" customHeight="1">
      <c r="A644" s="253">
        <f>A643+1</f>
        <v>25</v>
      </c>
      <c r="B644" s="11" t="s">
        <v>10</v>
      </c>
      <c r="C644" s="10">
        <v>335</v>
      </c>
      <c r="D644" s="648" t="s">
        <v>967</v>
      </c>
      <c r="E644" s="67"/>
      <c r="H644" s="335"/>
      <c r="I644" s="468">
        <v>9135</v>
      </c>
    </row>
    <row r="645" spans="1:9" ht="15" customHeight="1">
      <c r="A645" s="253">
        <f aca="true" t="shared" si="2" ref="A645:A652">A644+1</f>
        <v>26</v>
      </c>
      <c r="B645" s="11" t="s">
        <v>10</v>
      </c>
      <c r="C645" s="10">
        <v>336</v>
      </c>
      <c r="D645" s="648" t="s">
        <v>894</v>
      </c>
      <c r="E645" s="67"/>
      <c r="H645" s="335">
        <v>5100</v>
      </c>
      <c r="I645" s="468">
        <v>70000</v>
      </c>
    </row>
    <row r="646" spans="1:9" ht="15" customHeight="1">
      <c r="A646" s="253">
        <f t="shared" si="2"/>
        <v>27</v>
      </c>
      <c r="B646" s="11" t="s">
        <v>10</v>
      </c>
      <c r="C646" s="10">
        <v>337</v>
      </c>
      <c r="D646" s="648" t="s">
        <v>924</v>
      </c>
      <c r="E646" s="67">
        <v>30000</v>
      </c>
      <c r="H646" s="335">
        <v>85000</v>
      </c>
      <c r="I646" s="468">
        <v>279544</v>
      </c>
    </row>
    <row r="647" spans="1:9" ht="15" customHeight="1">
      <c r="A647" s="253">
        <f t="shared" si="2"/>
        <v>28</v>
      </c>
      <c r="B647" s="11" t="s">
        <v>10</v>
      </c>
      <c r="C647" s="15">
        <v>33</v>
      </c>
      <c r="D647" s="649" t="s">
        <v>562</v>
      </c>
      <c r="E647" s="68">
        <f>SUM(E642:E646)</f>
        <v>8277139</v>
      </c>
      <c r="H647" s="334">
        <f>SUM(H641:H646)</f>
        <v>16140100</v>
      </c>
      <c r="I647" s="334">
        <f>SUM(I641:I646)</f>
        <v>16168909</v>
      </c>
    </row>
    <row r="648" spans="1:9" ht="15" customHeight="1">
      <c r="A648" s="253">
        <f t="shared" si="2"/>
        <v>29</v>
      </c>
      <c r="B648" s="11" t="s">
        <v>10</v>
      </c>
      <c r="C648" s="10">
        <v>351</v>
      </c>
      <c r="D648" s="18" t="s">
        <v>14</v>
      </c>
      <c r="E648" s="67">
        <v>2573811</v>
      </c>
      <c r="H648" s="335">
        <v>4614561</v>
      </c>
      <c r="I648" s="468">
        <v>4427276</v>
      </c>
    </row>
    <row r="649" spans="1:9" ht="15" customHeight="1">
      <c r="A649" s="253">
        <f t="shared" si="2"/>
        <v>30</v>
      </c>
      <c r="B649" s="11" t="s">
        <v>10</v>
      </c>
      <c r="C649" s="15">
        <v>3</v>
      </c>
      <c r="D649" s="649" t="s">
        <v>563</v>
      </c>
      <c r="E649" s="68">
        <f>SUM(E640+E647+E648)</f>
        <v>10903950</v>
      </c>
      <c r="H649" s="334">
        <f>SUM(H640+H647+H648)</f>
        <v>21705527</v>
      </c>
      <c r="I649" s="334">
        <f>SUM(I640+I647+I648)</f>
        <v>21518754</v>
      </c>
    </row>
    <row r="650" spans="1:9" ht="15" customHeight="1">
      <c r="A650" s="253">
        <f t="shared" si="2"/>
        <v>31</v>
      </c>
      <c r="B650" s="11" t="s">
        <v>10</v>
      </c>
      <c r="C650" s="300">
        <v>643</v>
      </c>
      <c r="D650" s="659" t="s">
        <v>895</v>
      </c>
      <c r="E650" s="68"/>
      <c r="H650" s="388"/>
      <c r="I650" s="468">
        <v>1614980</v>
      </c>
    </row>
    <row r="651" spans="1:9" ht="15" customHeight="1">
      <c r="A651" s="253">
        <f t="shared" si="2"/>
        <v>32</v>
      </c>
      <c r="B651" s="11" t="s">
        <v>10</v>
      </c>
      <c r="C651" s="300">
        <v>673</v>
      </c>
      <c r="D651" s="659" t="s">
        <v>891</v>
      </c>
      <c r="E651" s="68"/>
      <c r="F651" s="1">
        <v>27</v>
      </c>
      <c r="H651" s="388"/>
      <c r="I651" s="468">
        <v>436045</v>
      </c>
    </row>
    <row r="652" spans="1:9" ht="15" customHeight="1">
      <c r="A652" s="253">
        <f t="shared" si="2"/>
        <v>33</v>
      </c>
      <c r="B652" s="11" t="s">
        <v>10</v>
      </c>
      <c r="C652" s="300">
        <v>6</v>
      </c>
      <c r="D652" s="659" t="s">
        <v>809</v>
      </c>
      <c r="E652" s="68"/>
      <c r="H652" s="388">
        <f>SUM(H650:H651)</f>
        <v>0</v>
      </c>
      <c r="I652" s="468">
        <f>SUM(I650:I651)</f>
        <v>2051025</v>
      </c>
    </row>
    <row r="653" spans="1:9" ht="15" customHeight="1">
      <c r="A653" s="799">
        <v>34</v>
      </c>
      <c r="B653" s="833" t="s">
        <v>564</v>
      </c>
      <c r="C653" s="834"/>
      <c r="D653" s="835"/>
      <c r="E653" s="845" t="e">
        <f>SUM(E626+E628+E634+E649)</f>
        <v>#REF!</v>
      </c>
      <c r="H653" s="846">
        <f>SUM(H629+H634+H649+H652)</f>
        <v>28789747</v>
      </c>
      <c r="I653" s="842">
        <f>SUM(I626+I628+I634+I649+I652)</f>
        <v>32497662</v>
      </c>
    </row>
    <row r="654" spans="1:9" ht="15" customHeight="1">
      <c r="A654" s="814"/>
      <c r="B654" s="836"/>
      <c r="C654" s="837"/>
      <c r="D654" s="838"/>
      <c r="E654" s="845"/>
      <c r="H654" s="847"/>
      <c r="I654" s="842"/>
    </row>
    <row r="655" spans="1:12" s="38" customFormat="1" ht="15" customHeight="1">
      <c r="A655" s="265"/>
      <c r="B655" s="2"/>
      <c r="C655" s="1"/>
      <c r="D655"/>
      <c r="E655" s="65"/>
      <c r="F655" s="1"/>
      <c r="G655"/>
      <c r="H655" s="341"/>
      <c r="I655" s="498"/>
      <c r="L655" s="421"/>
    </row>
    <row r="656" ht="15" customHeight="1"/>
    <row r="657" spans="4:8" ht="15" customHeight="1">
      <c r="D657" s="3" t="s">
        <v>84</v>
      </c>
      <c r="E657" s="4"/>
      <c r="F657" s="37"/>
      <c r="G657" s="38"/>
      <c r="H657" s="315"/>
    </row>
    <row r="658" spans="1:8" ht="15" customHeight="1">
      <c r="A658" s="268"/>
      <c r="D658" s="3" t="s">
        <v>85</v>
      </c>
      <c r="E658" s="4"/>
      <c r="H658" s="315"/>
    </row>
    <row r="659" spans="1:12" s="38" customFormat="1" ht="15" customHeight="1">
      <c r="A659" s="265"/>
      <c r="B659" s="2"/>
      <c r="C659" s="1"/>
      <c r="D659" s="3"/>
      <c r="E659" s="6"/>
      <c r="F659" s="1"/>
      <c r="G659"/>
      <c r="H659" s="316"/>
      <c r="I659" s="498"/>
      <c r="L659" s="421"/>
    </row>
    <row r="660" spans="1:9" ht="15" customHeight="1">
      <c r="A660" s="799" t="s">
        <v>260</v>
      </c>
      <c r="B660" s="801" t="s">
        <v>2</v>
      </c>
      <c r="C660" s="801"/>
      <c r="D660" s="8" t="s">
        <v>3</v>
      </c>
      <c r="E660" s="9" t="s">
        <v>4</v>
      </c>
      <c r="F660" s="1">
        <v>511112</v>
      </c>
      <c r="H660" s="460" t="s">
        <v>4</v>
      </c>
      <c r="I660" s="466" t="s">
        <v>5</v>
      </c>
    </row>
    <row r="661" spans="1:12" s="38" customFormat="1" ht="18">
      <c r="A661" s="814"/>
      <c r="B661" s="801" t="s">
        <v>7</v>
      </c>
      <c r="C661" s="801"/>
      <c r="D661" s="8" t="s">
        <v>8</v>
      </c>
      <c r="E661" s="9" t="s">
        <v>9</v>
      </c>
      <c r="F661" s="1"/>
      <c r="G661"/>
      <c r="H661" s="317" t="s">
        <v>1195</v>
      </c>
      <c r="I661" s="486" t="s">
        <v>1194</v>
      </c>
      <c r="L661" s="421"/>
    </row>
    <row r="662" spans="1:12" s="1" customFormat="1" ht="15" customHeight="1">
      <c r="A662" s="266">
        <v>1</v>
      </c>
      <c r="B662" s="11" t="s">
        <v>10</v>
      </c>
      <c r="C662" s="10">
        <v>48</v>
      </c>
      <c r="D662" s="33" t="s">
        <v>86</v>
      </c>
      <c r="E662" s="13">
        <v>210000</v>
      </c>
      <c r="G662"/>
      <c r="H662" s="318"/>
      <c r="I662" s="468"/>
      <c r="L662" s="417"/>
    </row>
    <row r="663" spans="1:9" ht="15" customHeight="1">
      <c r="A663" s="266">
        <v>2</v>
      </c>
      <c r="B663" s="11" t="s">
        <v>10</v>
      </c>
      <c r="C663" s="15">
        <v>4</v>
      </c>
      <c r="D663" s="42" t="s">
        <v>556</v>
      </c>
      <c r="E663" s="56">
        <f>SUM(E662:E662)</f>
        <v>210000</v>
      </c>
      <c r="F663" s="37"/>
      <c r="G663" s="38"/>
      <c r="H663" s="336">
        <f>SUM(H662:H662)</f>
        <v>0</v>
      </c>
      <c r="I663" s="487"/>
    </row>
    <row r="664" spans="1:9" ht="15" customHeight="1">
      <c r="A664" s="799">
        <v>3</v>
      </c>
      <c r="B664" s="815" t="s">
        <v>530</v>
      </c>
      <c r="C664" s="816"/>
      <c r="D664" s="817"/>
      <c r="E664" s="793">
        <f>SUM(E662)</f>
        <v>210000</v>
      </c>
      <c r="F664" s="37"/>
      <c r="G664" s="38"/>
      <c r="H664" s="796">
        <f>SUM(H662)</f>
        <v>0</v>
      </c>
      <c r="I664" s="806"/>
    </row>
    <row r="665" spans="1:9" ht="15" customHeight="1">
      <c r="A665" s="814"/>
      <c r="B665" s="818"/>
      <c r="C665" s="819"/>
      <c r="D665" s="820"/>
      <c r="E665" s="793"/>
      <c r="H665" s="796"/>
      <c r="I665" s="807"/>
    </row>
    <row r="666" spans="3:8" ht="15" customHeight="1">
      <c r="C666" s="35"/>
      <c r="D666" s="30"/>
      <c r="E666" s="31"/>
      <c r="H666" s="325"/>
    </row>
    <row r="667" spans="3:8" ht="15" customHeight="1">
      <c r="C667" s="35"/>
      <c r="D667" s="30"/>
      <c r="E667" s="31"/>
      <c r="H667" s="325"/>
    </row>
    <row r="668" spans="3:8" ht="15" customHeight="1">
      <c r="C668" s="35"/>
      <c r="D668" s="3" t="s">
        <v>951</v>
      </c>
      <c r="E668" s="31"/>
      <c r="H668" s="325"/>
    </row>
    <row r="669" spans="3:8" ht="15" customHeight="1">
      <c r="C669" s="35"/>
      <c r="D669" s="3" t="s">
        <v>1017</v>
      </c>
      <c r="E669" s="31"/>
      <c r="H669" s="325"/>
    </row>
    <row r="670" spans="3:8" ht="15" customHeight="1">
      <c r="C670" s="35"/>
      <c r="D670" s="3"/>
      <c r="E670" s="31"/>
      <c r="H670" s="325"/>
    </row>
    <row r="671" spans="1:9" ht="15" customHeight="1">
      <c r="A671" s="799" t="s">
        <v>260</v>
      </c>
      <c r="B671" s="801" t="s">
        <v>2</v>
      </c>
      <c r="C671" s="801"/>
      <c r="D671" s="8" t="s">
        <v>3</v>
      </c>
      <c r="E671" s="9" t="s">
        <v>4</v>
      </c>
      <c r="F671" s="1">
        <v>511112</v>
      </c>
      <c r="H671" s="460" t="s">
        <v>4</v>
      </c>
      <c r="I671" s="466" t="s">
        <v>5</v>
      </c>
    </row>
    <row r="672" spans="1:9" ht="15" customHeight="1">
      <c r="A672" s="814"/>
      <c r="B672" s="801" t="s">
        <v>7</v>
      </c>
      <c r="C672" s="801"/>
      <c r="D672" s="8" t="s">
        <v>8</v>
      </c>
      <c r="E672" s="9" t="s">
        <v>9</v>
      </c>
      <c r="H672" s="317" t="s">
        <v>1195</v>
      </c>
      <c r="I672" s="486" t="s">
        <v>1194</v>
      </c>
    </row>
    <row r="673" spans="1:12" s="122" customFormat="1" ht="15" customHeight="1">
      <c r="A673" s="444">
        <v>1</v>
      </c>
      <c r="B673" s="78" t="s">
        <v>10</v>
      </c>
      <c r="C673" s="445">
        <v>12</v>
      </c>
      <c r="D673" s="378" t="s">
        <v>1167</v>
      </c>
      <c r="E673" s="446"/>
      <c r="F673" s="447"/>
      <c r="H673" s="339"/>
      <c r="I673" s="468"/>
      <c r="L673" s="432"/>
    </row>
    <row r="674" spans="1:12" s="122" customFormat="1" ht="15" customHeight="1">
      <c r="A674" s="444">
        <v>2</v>
      </c>
      <c r="B674" s="78" t="s">
        <v>10</v>
      </c>
      <c r="C674" s="445">
        <v>21</v>
      </c>
      <c r="D674" s="378" t="s">
        <v>970</v>
      </c>
      <c r="E674" s="446"/>
      <c r="F674" s="447"/>
      <c r="H674" s="339"/>
      <c r="I674" s="468"/>
      <c r="L674" s="432"/>
    </row>
    <row r="675" spans="1:12" s="122" customFormat="1" ht="15" customHeight="1">
      <c r="A675" s="444">
        <v>3</v>
      </c>
      <c r="B675" s="78" t="s">
        <v>10</v>
      </c>
      <c r="C675" s="445">
        <v>312</v>
      </c>
      <c r="D675" s="378" t="s">
        <v>365</v>
      </c>
      <c r="E675" s="446"/>
      <c r="F675" s="447"/>
      <c r="H675" s="339"/>
      <c r="I675" s="486"/>
      <c r="L675" s="432"/>
    </row>
    <row r="676" spans="1:12" s="122" customFormat="1" ht="15" customHeight="1">
      <c r="A676" s="444">
        <v>4</v>
      </c>
      <c r="B676" s="78" t="s">
        <v>10</v>
      </c>
      <c r="C676" s="445">
        <v>333</v>
      </c>
      <c r="D676" s="378" t="s">
        <v>968</v>
      </c>
      <c r="E676" s="446"/>
      <c r="F676" s="447"/>
      <c r="H676" s="339"/>
      <c r="I676" s="468"/>
      <c r="L676" s="432"/>
    </row>
    <row r="677" spans="1:12" s="122" customFormat="1" ht="15" customHeight="1">
      <c r="A677" s="444">
        <v>5</v>
      </c>
      <c r="B677" s="78" t="s">
        <v>10</v>
      </c>
      <c r="C677" s="445">
        <v>336</v>
      </c>
      <c r="D677" s="378" t="s">
        <v>969</v>
      </c>
      <c r="E677" s="446"/>
      <c r="F677" s="447"/>
      <c r="H677" s="339"/>
      <c r="I677" s="468">
        <v>210000</v>
      </c>
      <c r="L677" s="432"/>
    </row>
    <row r="678" spans="1:9" ht="15" customHeight="1">
      <c r="A678" s="444">
        <v>6</v>
      </c>
      <c r="B678" s="78" t="s">
        <v>10</v>
      </c>
      <c r="C678" s="78">
        <v>337</v>
      </c>
      <c r="D678" s="378" t="s">
        <v>1168</v>
      </c>
      <c r="E678" s="377"/>
      <c r="H678" s="317"/>
      <c r="I678" s="468"/>
    </row>
    <row r="679" spans="1:9" ht="15" customHeight="1">
      <c r="A679" s="444">
        <v>7</v>
      </c>
      <c r="B679" s="78" t="s">
        <v>10</v>
      </c>
      <c r="C679" s="289">
        <v>33</v>
      </c>
      <c r="D679" s="414" t="s">
        <v>995</v>
      </c>
      <c r="E679" s="453"/>
      <c r="F679" s="400"/>
      <c r="G679" s="401"/>
      <c r="H679" s="344"/>
      <c r="I679" s="469">
        <f>SUM(I676:I678)</f>
        <v>210000</v>
      </c>
    </row>
    <row r="680" spans="1:9" ht="15" customHeight="1">
      <c r="A680" s="444">
        <v>8</v>
      </c>
      <c r="B680" s="78" t="s">
        <v>10</v>
      </c>
      <c r="C680" s="78">
        <v>342</v>
      </c>
      <c r="D680" s="378" t="s">
        <v>954</v>
      </c>
      <c r="E680" s="355"/>
      <c r="F680" s="355"/>
      <c r="G680" s="355"/>
      <c r="H680" s="390"/>
      <c r="I680" s="468"/>
    </row>
    <row r="681" spans="1:9" ht="15" customHeight="1">
      <c r="A681" s="444">
        <v>9</v>
      </c>
      <c r="B681" s="78" t="s">
        <v>10</v>
      </c>
      <c r="C681" s="78">
        <v>355</v>
      </c>
      <c r="D681" s="378" t="s">
        <v>955</v>
      </c>
      <c r="E681" s="355"/>
      <c r="F681" s="355"/>
      <c r="G681" s="355"/>
      <c r="H681" s="390"/>
      <c r="I681" s="468"/>
    </row>
    <row r="682" spans="1:9" ht="15" customHeight="1">
      <c r="A682" s="444">
        <v>10</v>
      </c>
      <c r="B682" s="78" t="s">
        <v>10</v>
      </c>
      <c r="C682" s="78">
        <v>351</v>
      </c>
      <c r="D682" s="378" t="s">
        <v>971</v>
      </c>
      <c r="E682" s="355"/>
      <c r="F682" s="355"/>
      <c r="G682" s="355"/>
      <c r="H682" s="390"/>
      <c r="I682" s="468"/>
    </row>
    <row r="683" spans="1:9" ht="15" customHeight="1">
      <c r="A683" s="444">
        <v>11</v>
      </c>
      <c r="B683" s="78" t="s">
        <v>10</v>
      </c>
      <c r="C683" s="289">
        <v>3</v>
      </c>
      <c r="D683" s="414" t="s">
        <v>16</v>
      </c>
      <c r="E683" s="288"/>
      <c r="F683" s="288"/>
      <c r="G683" s="288"/>
      <c r="H683" s="329"/>
      <c r="I683" s="469">
        <f>SUM(I679:I682)</f>
        <v>210000</v>
      </c>
    </row>
    <row r="684" spans="1:9" ht="15" customHeight="1">
      <c r="A684" s="444">
        <v>12</v>
      </c>
      <c r="B684" s="78"/>
      <c r="C684" s="289">
        <v>51</v>
      </c>
      <c r="D684" s="414" t="s">
        <v>94</v>
      </c>
      <c r="E684" s="288"/>
      <c r="F684" s="288"/>
      <c r="G684" s="288"/>
      <c r="H684" s="329"/>
      <c r="I684" s="487"/>
    </row>
    <row r="685" spans="1:9" ht="15" customHeight="1">
      <c r="A685" s="444">
        <v>13</v>
      </c>
      <c r="B685" s="78" t="s">
        <v>10</v>
      </c>
      <c r="C685" s="289">
        <v>63</v>
      </c>
      <c r="D685" s="414" t="s">
        <v>457</v>
      </c>
      <c r="E685" s="288"/>
      <c r="F685" s="288"/>
      <c r="G685" s="288"/>
      <c r="H685" s="329"/>
      <c r="I685" s="487"/>
    </row>
    <row r="686" spans="1:9" ht="15" customHeight="1">
      <c r="A686" s="444">
        <v>14</v>
      </c>
      <c r="B686" s="78" t="s">
        <v>10</v>
      </c>
      <c r="C686" s="78">
        <v>64</v>
      </c>
      <c r="D686" s="378" t="s">
        <v>952</v>
      </c>
      <c r="E686" s="355"/>
      <c r="F686" s="355"/>
      <c r="G686" s="355"/>
      <c r="H686" s="390"/>
      <c r="I686" s="468"/>
    </row>
    <row r="687" spans="1:9" ht="15" customHeight="1">
      <c r="A687" s="444">
        <v>15</v>
      </c>
      <c r="B687" s="78" t="s">
        <v>10</v>
      </c>
      <c r="C687" s="78">
        <v>67</v>
      </c>
      <c r="D687" s="378" t="s">
        <v>775</v>
      </c>
      <c r="E687" s="355"/>
      <c r="F687" s="355"/>
      <c r="G687" s="355"/>
      <c r="H687" s="390"/>
      <c r="I687" s="468"/>
    </row>
    <row r="688" spans="1:9" ht="15" customHeight="1">
      <c r="A688" s="444">
        <v>16</v>
      </c>
      <c r="B688" s="78"/>
      <c r="C688" s="289">
        <v>6</v>
      </c>
      <c r="D688" s="414" t="s">
        <v>809</v>
      </c>
      <c r="E688" s="288"/>
      <c r="F688" s="288"/>
      <c r="G688" s="288"/>
      <c r="H688" s="329"/>
      <c r="I688" s="469"/>
    </row>
    <row r="689" spans="1:9" ht="15" customHeight="1">
      <c r="A689" s="444">
        <v>17</v>
      </c>
      <c r="B689" s="78" t="s">
        <v>10</v>
      </c>
      <c r="C689" s="78">
        <v>71</v>
      </c>
      <c r="D689" s="79" t="s">
        <v>953</v>
      </c>
      <c r="E689" s="355"/>
      <c r="F689" s="355"/>
      <c r="G689" s="355"/>
      <c r="H689" s="390"/>
      <c r="I689" s="468"/>
    </row>
    <row r="690" spans="1:9" ht="15" customHeight="1">
      <c r="A690" s="444">
        <v>18</v>
      </c>
      <c r="B690" s="78" t="s">
        <v>10</v>
      </c>
      <c r="C690" s="78">
        <v>76</v>
      </c>
      <c r="D690" s="79" t="s">
        <v>946</v>
      </c>
      <c r="E690" s="355"/>
      <c r="F690" s="355"/>
      <c r="G690" s="355"/>
      <c r="H690" s="390"/>
      <c r="I690" s="468"/>
    </row>
    <row r="691" spans="1:9" ht="15" customHeight="1">
      <c r="A691" s="444">
        <v>19</v>
      </c>
      <c r="B691" s="78" t="s">
        <v>10</v>
      </c>
      <c r="C691" s="289">
        <v>7</v>
      </c>
      <c r="D691" s="290" t="s">
        <v>947</v>
      </c>
      <c r="E691" s="288"/>
      <c r="F691" s="288"/>
      <c r="G691" s="288"/>
      <c r="H691" s="329"/>
      <c r="I691" s="469"/>
    </row>
    <row r="692" spans="1:9" ht="30" customHeight="1">
      <c r="A692" s="266">
        <v>20</v>
      </c>
      <c r="B692" s="415" t="s">
        <v>10</v>
      </c>
      <c r="C692" s="873" t="s">
        <v>939</v>
      </c>
      <c r="D692" s="874"/>
      <c r="E692" s="415"/>
      <c r="F692" s="415"/>
      <c r="G692" s="415"/>
      <c r="H692" s="413"/>
      <c r="I692" s="480">
        <f>I683+I688+I691</f>
        <v>210000</v>
      </c>
    </row>
    <row r="693" spans="1:9" ht="18">
      <c r="A693" s="694"/>
      <c r="B693" s="599"/>
      <c r="C693" s="599"/>
      <c r="D693" s="599"/>
      <c r="E693" s="599"/>
      <c r="F693" s="599"/>
      <c r="G693" s="599"/>
      <c r="H693" s="695"/>
      <c r="I693" s="696"/>
    </row>
    <row r="694" spans="1:9" ht="18">
      <c r="A694" s="694"/>
      <c r="B694" s="599"/>
      <c r="C694" s="599"/>
      <c r="D694" s="3" t="s">
        <v>1234</v>
      </c>
      <c r="E694" s="599"/>
      <c r="F694" s="599"/>
      <c r="G694" s="599"/>
      <c r="H694" s="695"/>
      <c r="I694" s="696"/>
    </row>
    <row r="695" spans="1:9" ht="18">
      <c r="A695" s="694"/>
      <c r="B695" s="599"/>
      <c r="C695" s="599"/>
      <c r="D695" s="3" t="s">
        <v>1235</v>
      </c>
      <c r="E695" s="599"/>
      <c r="F695" s="599"/>
      <c r="G695" s="599"/>
      <c r="H695" s="695"/>
      <c r="I695" s="696"/>
    </row>
    <row r="696" spans="1:9" ht="15.75">
      <c r="A696" s="799" t="s">
        <v>260</v>
      </c>
      <c r="B696" s="801" t="s">
        <v>2</v>
      </c>
      <c r="C696" s="801"/>
      <c r="D696" s="8" t="s">
        <v>3</v>
      </c>
      <c r="E696" s="9" t="s">
        <v>4</v>
      </c>
      <c r="F696" s="1">
        <v>511112</v>
      </c>
      <c r="H696" s="460" t="s">
        <v>4</v>
      </c>
      <c r="I696" s="466" t="s">
        <v>5</v>
      </c>
    </row>
    <row r="697" spans="1:9" ht="18">
      <c r="A697" s="814"/>
      <c r="B697" s="801" t="s">
        <v>7</v>
      </c>
      <c r="C697" s="802"/>
      <c r="D697" s="310" t="s">
        <v>8</v>
      </c>
      <c r="E697" s="309" t="s">
        <v>9</v>
      </c>
      <c r="H697" s="393" t="s">
        <v>1195</v>
      </c>
      <c r="I697" s="676" t="s">
        <v>1194</v>
      </c>
    </row>
    <row r="698" spans="1:9" ht="18">
      <c r="A698" s="266" t="s">
        <v>1125</v>
      </c>
      <c r="B698" s="78" t="s">
        <v>10</v>
      </c>
      <c r="C698" s="697">
        <v>332</v>
      </c>
      <c r="D698" s="734" t="s">
        <v>379</v>
      </c>
      <c r="E698" s="697"/>
      <c r="F698" s="697"/>
      <c r="G698" s="697"/>
      <c r="H698" s="698"/>
      <c r="I698" s="699">
        <v>352686</v>
      </c>
    </row>
    <row r="699" spans="1:9" ht="18">
      <c r="A699" s="266" t="s">
        <v>1126</v>
      </c>
      <c r="B699" s="78" t="s">
        <v>10</v>
      </c>
      <c r="C699" s="697">
        <v>351</v>
      </c>
      <c r="D699" s="39" t="s">
        <v>971</v>
      </c>
      <c r="E699" s="697"/>
      <c r="F699" s="697"/>
      <c r="G699" s="697"/>
      <c r="H699" s="698"/>
      <c r="I699" s="699">
        <v>95224</v>
      </c>
    </row>
    <row r="700" spans="1:9" ht="18">
      <c r="A700" s="266" t="s">
        <v>1127</v>
      </c>
      <c r="B700" s="78" t="s">
        <v>10</v>
      </c>
      <c r="C700" s="415">
        <v>3</v>
      </c>
      <c r="D700" s="700" t="s">
        <v>16</v>
      </c>
      <c r="E700" s="415"/>
      <c r="F700" s="415"/>
      <c r="G700" s="415"/>
      <c r="H700" s="413"/>
      <c r="I700" s="693">
        <f>SUM(I698:I699)</f>
        <v>447910</v>
      </c>
    </row>
    <row r="701" spans="1:9" ht="33.75" customHeight="1">
      <c r="A701" s="266">
        <v>4</v>
      </c>
      <c r="B701" s="415" t="s">
        <v>10</v>
      </c>
      <c r="C701" s="873" t="s">
        <v>1273</v>
      </c>
      <c r="D701" s="874"/>
      <c r="E701" s="415"/>
      <c r="F701" s="415"/>
      <c r="G701" s="415"/>
      <c r="H701" s="413"/>
      <c r="I701" s="693">
        <f>I700</f>
        <v>447910</v>
      </c>
    </row>
    <row r="702" spans="1:9" ht="18">
      <c r="A702" s="694"/>
      <c r="B702" s="599"/>
      <c r="C702" s="599"/>
      <c r="D702" s="599"/>
      <c r="E702" s="599"/>
      <c r="F702" s="599"/>
      <c r="G702" s="599"/>
      <c r="H702" s="695"/>
      <c r="I702" s="696"/>
    </row>
    <row r="703" spans="3:8" ht="15" customHeight="1">
      <c r="C703" s="35"/>
      <c r="D703" s="30"/>
      <c r="E703" s="31"/>
      <c r="H703" s="325"/>
    </row>
    <row r="704" spans="1:12" s="1" customFormat="1" ht="15" customHeight="1">
      <c r="A704" s="265"/>
      <c r="B704" s="2"/>
      <c r="D704"/>
      <c r="E704" s="65"/>
      <c r="G704"/>
      <c r="H704" s="341"/>
      <c r="I704" s="488"/>
      <c r="L704" s="417"/>
    </row>
    <row r="705" spans="1:12" s="1" customFormat="1" ht="15" customHeight="1">
      <c r="A705" s="265"/>
      <c r="B705" s="2"/>
      <c r="D705" s="3" t="s">
        <v>88</v>
      </c>
      <c r="E705" s="4"/>
      <c r="G705"/>
      <c r="H705" s="315"/>
      <c r="I705" s="488"/>
      <c r="L705" s="417"/>
    </row>
    <row r="706" spans="1:12" s="1" customFormat="1" ht="15" customHeight="1">
      <c r="A706" s="265"/>
      <c r="B706" s="2"/>
      <c r="D706" s="3" t="s">
        <v>575</v>
      </c>
      <c r="E706" s="4"/>
      <c r="G706"/>
      <c r="H706" s="315"/>
      <c r="I706" s="488"/>
      <c r="L706" s="417"/>
    </row>
    <row r="707" spans="1:12" s="1" customFormat="1" ht="15" customHeight="1">
      <c r="A707" s="265"/>
      <c r="B707" s="2"/>
      <c r="D707" s="3"/>
      <c r="E707" s="6"/>
      <c r="G707"/>
      <c r="H707" s="316"/>
      <c r="I707" s="488"/>
      <c r="L707" s="417"/>
    </row>
    <row r="708" spans="1:12" s="1" customFormat="1" ht="15" customHeight="1">
      <c r="A708" s="799" t="s">
        <v>260</v>
      </c>
      <c r="B708" s="801" t="s">
        <v>2</v>
      </c>
      <c r="C708" s="801"/>
      <c r="D708" s="8" t="s">
        <v>3</v>
      </c>
      <c r="E708" s="9" t="s">
        <v>4</v>
      </c>
      <c r="F708" s="1">
        <v>511112</v>
      </c>
      <c r="G708"/>
      <c r="H708" s="460" t="s">
        <v>4</v>
      </c>
      <c r="I708" s="466" t="s">
        <v>5</v>
      </c>
      <c r="L708" s="417"/>
    </row>
    <row r="709" spans="1:12" s="1" customFormat="1" ht="15" customHeight="1">
      <c r="A709" s="814"/>
      <c r="B709" s="801" t="s">
        <v>7</v>
      </c>
      <c r="C709" s="801"/>
      <c r="D709" s="8" t="s">
        <v>8</v>
      </c>
      <c r="E709" s="9" t="s">
        <v>9</v>
      </c>
      <c r="G709"/>
      <c r="H709" s="317" t="s">
        <v>1195</v>
      </c>
      <c r="I709" s="486" t="s">
        <v>1194</v>
      </c>
      <c r="L709" s="417"/>
    </row>
    <row r="710" spans="1:12" s="1" customFormat="1" ht="16.5" customHeight="1">
      <c r="A710" s="253">
        <v>1</v>
      </c>
      <c r="B710" s="10"/>
      <c r="C710" s="10">
        <v>332</v>
      </c>
      <c r="D710" s="648" t="s">
        <v>81</v>
      </c>
      <c r="E710" s="9"/>
      <c r="G710"/>
      <c r="H710" s="339">
        <v>6100000</v>
      </c>
      <c r="I710" s="468">
        <v>6093924</v>
      </c>
      <c r="L710" s="417"/>
    </row>
    <row r="711" spans="1:12" s="1" customFormat="1" ht="18">
      <c r="A711" s="266">
        <v>2</v>
      </c>
      <c r="B711" s="11" t="s">
        <v>10</v>
      </c>
      <c r="C711" s="10">
        <v>351</v>
      </c>
      <c r="D711" s="18" t="s">
        <v>14</v>
      </c>
      <c r="E711" s="14">
        <v>878477</v>
      </c>
      <c r="F711" s="1">
        <v>58812</v>
      </c>
      <c r="G711"/>
      <c r="H711" s="318">
        <v>1647000</v>
      </c>
      <c r="I711" s="468">
        <v>1645359</v>
      </c>
      <c r="L711" s="417"/>
    </row>
    <row r="712" spans="1:12" s="1" customFormat="1" ht="18">
      <c r="A712" s="266">
        <v>3</v>
      </c>
      <c r="B712" s="11" t="s">
        <v>10</v>
      </c>
      <c r="C712" s="15">
        <v>3</v>
      </c>
      <c r="D712" s="70" t="s">
        <v>774</v>
      </c>
      <c r="E712" s="68" t="e">
        <f>SUM(E706+E709+E711)</f>
        <v>#VALUE!</v>
      </c>
      <c r="G712"/>
      <c r="H712" s="334">
        <f>SUM(H710:H711)</f>
        <v>7747000</v>
      </c>
      <c r="I712" s="334">
        <f>SUM(I710:I711)</f>
        <v>7739283</v>
      </c>
      <c r="L712" s="417"/>
    </row>
    <row r="713" spans="1:12" s="1" customFormat="1" ht="15" customHeight="1">
      <c r="A713" s="799">
        <v>4</v>
      </c>
      <c r="B713" s="815" t="s">
        <v>530</v>
      </c>
      <c r="C713" s="816"/>
      <c r="D713" s="817"/>
      <c r="E713" s="843" t="e">
        <f>SUM(#REF!)</f>
        <v>#REF!</v>
      </c>
      <c r="G713"/>
      <c r="H713" s="803">
        <f>H712</f>
        <v>7747000</v>
      </c>
      <c r="I713" s="808">
        <f>I712</f>
        <v>7739283</v>
      </c>
      <c r="L713" s="417"/>
    </row>
    <row r="714" spans="1:12" s="1" customFormat="1" ht="15" customHeight="1">
      <c r="A714" s="814"/>
      <c r="B714" s="818"/>
      <c r="C714" s="819"/>
      <c r="D714" s="820"/>
      <c r="E714" s="844"/>
      <c r="F714" s="37"/>
      <c r="G714" s="38"/>
      <c r="H714" s="804"/>
      <c r="I714" s="809"/>
      <c r="L714" s="417"/>
    </row>
    <row r="715" spans="1:12" s="1" customFormat="1" ht="15" customHeight="1">
      <c r="A715" s="268"/>
      <c r="B715" s="2"/>
      <c r="C715" s="35"/>
      <c r="D715" s="30"/>
      <c r="E715" s="36"/>
      <c r="G715"/>
      <c r="H715" s="328"/>
      <c r="I715" s="488"/>
      <c r="L715" s="417"/>
    </row>
    <row r="716" spans="1:12" s="1" customFormat="1" ht="15" customHeight="1">
      <c r="A716" s="265"/>
      <c r="B716" s="2"/>
      <c r="D716" s="3" t="s">
        <v>89</v>
      </c>
      <c r="E716" s="4"/>
      <c r="H716" s="315"/>
      <c r="I716" s="488"/>
      <c r="L716" s="417"/>
    </row>
    <row r="717" spans="1:12" s="1" customFormat="1" ht="15" customHeight="1">
      <c r="A717" s="265"/>
      <c r="B717" s="2"/>
      <c r="D717" s="3" t="s">
        <v>90</v>
      </c>
      <c r="E717" s="4"/>
      <c r="F717" s="1">
        <v>5831123</v>
      </c>
      <c r="G717"/>
      <c r="H717" s="315"/>
      <c r="I717" s="488"/>
      <c r="L717" s="417"/>
    </row>
    <row r="718" spans="1:12" s="1" customFormat="1" ht="15" customHeight="1">
      <c r="A718" s="265"/>
      <c r="B718" s="2"/>
      <c r="D718" s="3"/>
      <c r="E718" s="6"/>
      <c r="G718"/>
      <c r="H718" s="316"/>
      <c r="I718" s="488"/>
      <c r="L718" s="417"/>
    </row>
    <row r="719" spans="1:12" s="1" customFormat="1" ht="15" customHeight="1">
      <c r="A719" s="799" t="s">
        <v>260</v>
      </c>
      <c r="B719" s="801" t="s">
        <v>2</v>
      </c>
      <c r="C719" s="801"/>
      <c r="D719" s="8" t="s">
        <v>3</v>
      </c>
      <c r="E719" s="9" t="s">
        <v>4</v>
      </c>
      <c r="F719" s="1">
        <v>511112</v>
      </c>
      <c r="G719"/>
      <c r="H719" s="460" t="s">
        <v>4</v>
      </c>
      <c r="I719" s="466" t="s">
        <v>5</v>
      </c>
      <c r="L719" s="417"/>
    </row>
    <row r="720" spans="1:12" s="1" customFormat="1" ht="15" customHeight="1">
      <c r="A720" s="814"/>
      <c r="B720" s="801" t="s">
        <v>7</v>
      </c>
      <c r="C720" s="801"/>
      <c r="D720" s="8" t="s">
        <v>8</v>
      </c>
      <c r="E720" s="9" t="s">
        <v>9</v>
      </c>
      <c r="G720"/>
      <c r="H720" s="317" t="s">
        <v>1195</v>
      </c>
      <c r="I720" s="486" t="s">
        <v>1194</v>
      </c>
      <c r="L720" s="417"/>
    </row>
    <row r="721" spans="1:12" s="1" customFormat="1" ht="15" customHeight="1">
      <c r="A721" s="266" t="s">
        <v>1125</v>
      </c>
      <c r="B721" s="11" t="s">
        <v>10</v>
      </c>
      <c r="C721" s="10">
        <v>1101</v>
      </c>
      <c r="D721" s="18" t="s">
        <v>1318</v>
      </c>
      <c r="E721" s="60">
        <v>1789200</v>
      </c>
      <c r="G721"/>
      <c r="H721" s="322"/>
      <c r="I721" s="824">
        <v>476523</v>
      </c>
      <c r="L721" s="417"/>
    </row>
    <row r="722" spans="1:12" s="1" customFormat="1" ht="15" customHeight="1">
      <c r="A722" s="266" t="s">
        <v>1126</v>
      </c>
      <c r="B722" s="11" t="s">
        <v>10</v>
      </c>
      <c r="C722" s="10">
        <v>1101</v>
      </c>
      <c r="D722" s="18" t="s">
        <v>815</v>
      </c>
      <c r="E722" s="60"/>
      <c r="G722"/>
      <c r="H722" s="322"/>
      <c r="I722" s="825"/>
      <c r="L722" s="417"/>
    </row>
    <row r="723" spans="1:12" s="1" customFormat="1" ht="15" customHeight="1">
      <c r="A723" s="266" t="s">
        <v>1127</v>
      </c>
      <c r="B723" s="11" t="s">
        <v>10</v>
      </c>
      <c r="C723" s="10">
        <v>1101</v>
      </c>
      <c r="D723" s="18" t="s">
        <v>925</v>
      </c>
      <c r="E723" s="60"/>
      <c r="G723"/>
      <c r="H723" s="322"/>
      <c r="I723" s="826"/>
      <c r="L723" s="417"/>
    </row>
    <row r="724" spans="1:12" s="1" customFormat="1" ht="15" customHeight="1">
      <c r="A724" s="266" t="s">
        <v>1128</v>
      </c>
      <c r="B724" s="11" t="s">
        <v>10</v>
      </c>
      <c r="C724" s="10">
        <v>11</v>
      </c>
      <c r="D724" s="18" t="s">
        <v>858</v>
      </c>
      <c r="E724" s="60"/>
      <c r="G724"/>
      <c r="H724" s="322">
        <f>SUM(H721:H723)</f>
        <v>0</v>
      </c>
      <c r="I724" s="554">
        <f>SUM(I721)</f>
        <v>476523</v>
      </c>
      <c r="L724" s="417"/>
    </row>
    <row r="725" spans="1:12" s="1" customFormat="1" ht="15" customHeight="1">
      <c r="A725" s="266" t="s">
        <v>1129</v>
      </c>
      <c r="B725" s="11" t="s">
        <v>10</v>
      </c>
      <c r="C725" s="10">
        <v>1103</v>
      </c>
      <c r="D725" s="18" t="s">
        <v>1091</v>
      </c>
      <c r="E725" s="60"/>
      <c r="G725"/>
      <c r="H725" s="322"/>
      <c r="I725" s="554">
        <v>901084</v>
      </c>
      <c r="L725" s="417"/>
    </row>
    <row r="726" spans="1:12" s="1" customFormat="1" ht="15" customHeight="1">
      <c r="A726" s="266" t="s">
        <v>1130</v>
      </c>
      <c r="B726" s="11" t="s">
        <v>10</v>
      </c>
      <c r="C726" s="10">
        <v>1106</v>
      </c>
      <c r="D726" s="18" t="s">
        <v>332</v>
      </c>
      <c r="E726" s="60"/>
      <c r="G726"/>
      <c r="H726" s="318"/>
      <c r="I726" s="468"/>
      <c r="L726" s="417"/>
    </row>
    <row r="727" spans="1:12" s="1" customFormat="1" ht="15" customHeight="1">
      <c r="A727" s="266" t="s">
        <v>1131</v>
      </c>
      <c r="B727" s="11" t="s">
        <v>10</v>
      </c>
      <c r="C727" s="10">
        <v>1107</v>
      </c>
      <c r="D727" s="18" t="s">
        <v>1169</v>
      </c>
      <c r="E727" s="60">
        <v>60000</v>
      </c>
      <c r="F727" s="1">
        <v>53111</v>
      </c>
      <c r="G727"/>
      <c r="H727" s="322"/>
      <c r="I727" s="468">
        <v>8493</v>
      </c>
      <c r="L727" s="417"/>
    </row>
    <row r="728" spans="1:12" s="1" customFormat="1" ht="15" customHeight="1">
      <c r="A728" s="266" t="s">
        <v>1132</v>
      </c>
      <c r="B728" s="11" t="s">
        <v>10</v>
      </c>
      <c r="C728" s="10">
        <v>1113</v>
      </c>
      <c r="D728" s="18" t="s">
        <v>1240</v>
      </c>
      <c r="E728" s="60">
        <v>12000</v>
      </c>
      <c r="G728"/>
      <c r="H728" s="322"/>
      <c r="I728" s="468">
        <v>195242</v>
      </c>
      <c r="L728" s="417"/>
    </row>
    <row r="729" spans="1:12" s="1" customFormat="1" ht="15" customHeight="1">
      <c r="A729" s="266" t="s">
        <v>1133</v>
      </c>
      <c r="B729" s="11" t="s">
        <v>10</v>
      </c>
      <c r="C729" s="15">
        <v>11</v>
      </c>
      <c r="D729" s="19" t="s">
        <v>532</v>
      </c>
      <c r="E729" s="61">
        <f>SUM(E721:E728)</f>
        <v>1861200</v>
      </c>
      <c r="G729"/>
      <c r="H729" s="587">
        <f>SUM(H724:H728)</f>
        <v>0</v>
      </c>
      <c r="I729" s="321">
        <f>SUM(I724:I728)</f>
        <v>1581342</v>
      </c>
      <c r="L729" s="417"/>
    </row>
    <row r="730" spans="1:12" s="1" customFormat="1" ht="15" customHeight="1">
      <c r="A730" s="266" t="s">
        <v>1174</v>
      </c>
      <c r="B730" s="11" t="s">
        <v>10</v>
      </c>
      <c r="C730" s="300">
        <v>123</v>
      </c>
      <c r="D730" s="304" t="s">
        <v>1274</v>
      </c>
      <c r="E730" s="708"/>
      <c r="F730" s="302"/>
      <c r="G730" s="303"/>
      <c r="H730" s="324">
        <v>250000</v>
      </c>
      <c r="I730" s="384">
        <v>250000</v>
      </c>
      <c r="L730" s="417"/>
    </row>
    <row r="731" spans="1:12" s="1" customFormat="1" ht="15" customHeight="1">
      <c r="A731" s="266" t="s">
        <v>1175</v>
      </c>
      <c r="B731" s="11" t="s">
        <v>10</v>
      </c>
      <c r="C731" s="300">
        <v>122</v>
      </c>
      <c r="D731" s="304" t="s">
        <v>1205</v>
      </c>
      <c r="E731" s="708"/>
      <c r="F731" s="302"/>
      <c r="G731" s="303"/>
      <c r="H731" s="324">
        <v>2680000</v>
      </c>
      <c r="I731" s="384">
        <v>2050000</v>
      </c>
      <c r="L731" s="417"/>
    </row>
    <row r="732" spans="1:12" s="1" customFormat="1" ht="15" customHeight="1">
      <c r="A732" s="266" t="s">
        <v>1176</v>
      </c>
      <c r="B732" s="11" t="s">
        <v>10</v>
      </c>
      <c r="C732" s="15">
        <v>1</v>
      </c>
      <c r="D732" s="19" t="s">
        <v>1094</v>
      </c>
      <c r="E732" s="61"/>
      <c r="G732"/>
      <c r="H732" s="587">
        <f>SUM(H729:H731)</f>
        <v>2930000</v>
      </c>
      <c r="I732" s="321">
        <f>SUM(I729:I731)</f>
        <v>3881342</v>
      </c>
      <c r="L732" s="417"/>
    </row>
    <row r="733" spans="1:12" s="1" customFormat="1" ht="15" customHeight="1">
      <c r="A733" s="266" t="s">
        <v>1177</v>
      </c>
      <c r="B733" s="11" t="s">
        <v>10</v>
      </c>
      <c r="C733" s="10">
        <v>2</v>
      </c>
      <c r="D733" s="18" t="s">
        <v>811</v>
      </c>
      <c r="E733" s="60" t="e">
        <f>SUM(E721+#REF!+#REF!)*0.27</f>
        <v>#REF!</v>
      </c>
      <c r="G733"/>
      <c r="H733" s="322"/>
      <c r="I733" s="468">
        <v>438174</v>
      </c>
      <c r="L733" s="417"/>
    </row>
    <row r="734" spans="1:12" s="1" customFormat="1" ht="15" customHeight="1">
      <c r="A734" s="266" t="s">
        <v>1178</v>
      </c>
      <c r="B734" s="11" t="s">
        <v>10</v>
      </c>
      <c r="C734" s="10">
        <v>2</v>
      </c>
      <c r="D734" s="18" t="s">
        <v>811</v>
      </c>
      <c r="E734" s="60">
        <f>SUM(E727*1.19*0.14)</f>
        <v>9996.000000000002</v>
      </c>
      <c r="F734" s="1">
        <v>54211</v>
      </c>
      <c r="G734"/>
      <c r="H734" s="327"/>
      <c r="I734" s="468"/>
      <c r="L734" s="417"/>
    </row>
    <row r="735" spans="1:12" s="1" customFormat="1" ht="15" customHeight="1">
      <c r="A735" s="266" t="s">
        <v>1179</v>
      </c>
      <c r="B735" s="11" t="s">
        <v>10</v>
      </c>
      <c r="C735" s="10">
        <v>2</v>
      </c>
      <c r="D735" s="18" t="s">
        <v>1018</v>
      </c>
      <c r="E735" s="60">
        <f>SUM(E727*1.19*0.16)</f>
        <v>11424</v>
      </c>
      <c r="F735" s="1">
        <v>561111</v>
      </c>
      <c r="G735"/>
      <c r="H735" s="327"/>
      <c r="I735" s="468">
        <v>1274</v>
      </c>
      <c r="L735" s="417"/>
    </row>
    <row r="736" spans="1:12" s="1" customFormat="1" ht="15" customHeight="1">
      <c r="A736" s="266" t="s">
        <v>1180</v>
      </c>
      <c r="B736" s="11" t="s">
        <v>10</v>
      </c>
      <c r="C736" s="15">
        <v>2</v>
      </c>
      <c r="D736" s="649" t="s">
        <v>565</v>
      </c>
      <c r="E736" s="9"/>
      <c r="G736"/>
      <c r="H736" s="344">
        <f>SUM(H733:H735)</f>
        <v>0</v>
      </c>
      <c r="I736" s="344">
        <f>SUM(I733:I735)</f>
        <v>439448</v>
      </c>
      <c r="L736" s="417"/>
    </row>
    <row r="737" spans="1:12" s="306" customFormat="1" ht="15" customHeight="1">
      <c r="A737" s="266" t="s">
        <v>1181</v>
      </c>
      <c r="B737" s="11" t="s">
        <v>10</v>
      </c>
      <c r="C737" s="308">
        <v>311</v>
      </c>
      <c r="D737" s="659" t="s">
        <v>792</v>
      </c>
      <c r="E737" s="701"/>
      <c r="G737" s="307"/>
      <c r="H737" s="702"/>
      <c r="I737" s="703"/>
      <c r="L737" s="704"/>
    </row>
    <row r="738" spans="1:12" s="1" customFormat="1" ht="15" customHeight="1">
      <c r="A738" s="266" t="s">
        <v>1182</v>
      </c>
      <c r="B738" s="11" t="s">
        <v>10</v>
      </c>
      <c r="C738" s="300">
        <v>312</v>
      </c>
      <c r="D738" s="659" t="s">
        <v>853</v>
      </c>
      <c r="E738" s="314"/>
      <c r="F738" s="302"/>
      <c r="G738" s="303"/>
      <c r="H738" s="345">
        <v>23622</v>
      </c>
      <c r="I738" s="468">
        <v>21459</v>
      </c>
      <c r="L738" s="417"/>
    </row>
    <row r="739" spans="1:12" s="1" customFormat="1" ht="15" customHeight="1">
      <c r="A739" s="266" t="s">
        <v>1183</v>
      </c>
      <c r="B739" s="11" t="s">
        <v>10</v>
      </c>
      <c r="C739" s="398">
        <v>31</v>
      </c>
      <c r="D739" s="705" t="s">
        <v>1236</v>
      </c>
      <c r="E739" s="706"/>
      <c r="F739" s="400"/>
      <c r="G739" s="401"/>
      <c r="H739" s="707">
        <f>SUM(H737:H738)</f>
        <v>23622</v>
      </c>
      <c r="I739" s="487">
        <f>SUM(I737:I738)</f>
        <v>21459</v>
      </c>
      <c r="L739" s="417"/>
    </row>
    <row r="740" spans="1:12" s="1" customFormat="1" ht="15" customHeight="1">
      <c r="A740" s="266" t="s">
        <v>1184</v>
      </c>
      <c r="B740" s="11" t="s">
        <v>10</v>
      </c>
      <c r="C740" s="300">
        <v>321</v>
      </c>
      <c r="D740" s="659" t="s">
        <v>1237</v>
      </c>
      <c r="E740" s="314"/>
      <c r="F740" s="302"/>
      <c r="G740" s="303"/>
      <c r="H740" s="345">
        <v>5736</v>
      </c>
      <c r="I740" s="468">
        <v>3218</v>
      </c>
      <c r="L740" s="417"/>
    </row>
    <row r="741" spans="1:12" s="1" customFormat="1" ht="15" customHeight="1">
      <c r="A741" s="266" t="s">
        <v>1185</v>
      </c>
      <c r="B741" s="11" t="s">
        <v>10</v>
      </c>
      <c r="C741" s="300">
        <v>322</v>
      </c>
      <c r="D741" s="659" t="s">
        <v>1238</v>
      </c>
      <c r="E741" s="314"/>
      <c r="F741" s="302"/>
      <c r="G741" s="303"/>
      <c r="H741" s="345">
        <v>12000</v>
      </c>
      <c r="I741" s="468">
        <v>6734</v>
      </c>
      <c r="L741" s="417"/>
    </row>
    <row r="742" spans="1:12" s="1" customFormat="1" ht="15" customHeight="1">
      <c r="A742" s="266" t="s">
        <v>1186</v>
      </c>
      <c r="B742" s="11" t="s">
        <v>10</v>
      </c>
      <c r="C742" s="398">
        <v>32</v>
      </c>
      <c r="D742" s="705" t="s">
        <v>1239</v>
      </c>
      <c r="E742" s="706"/>
      <c r="F742" s="400"/>
      <c r="G742" s="401"/>
      <c r="H742" s="707">
        <f>SUM(H740:H741)</f>
        <v>17736</v>
      </c>
      <c r="I742" s="487">
        <f>SUM(I740:I741)</f>
        <v>9952</v>
      </c>
      <c r="L742" s="417"/>
    </row>
    <row r="743" spans="1:12" s="1" customFormat="1" ht="14.25" customHeight="1">
      <c r="A743" s="266" t="s">
        <v>1187</v>
      </c>
      <c r="B743" s="11" t="s">
        <v>10</v>
      </c>
      <c r="C743" s="300">
        <v>351</v>
      </c>
      <c r="D743" s="18" t="s">
        <v>14</v>
      </c>
      <c r="E743" s="314"/>
      <c r="F743" s="302"/>
      <c r="G743" s="303"/>
      <c r="H743" s="346">
        <v>9905</v>
      </c>
      <c r="I743" s="468">
        <v>1979</v>
      </c>
      <c r="L743" s="417"/>
    </row>
    <row r="744" spans="1:12" s="1" customFormat="1" ht="15" customHeight="1">
      <c r="A744" s="266" t="s">
        <v>1188</v>
      </c>
      <c r="B744" s="11" t="s">
        <v>10</v>
      </c>
      <c r="C744" s="300">
        <v>355</v>
      </c>
      <c r="D744" s="659" t="s">
        <v>407</v>
      </c>
      <c r="E744" s="314"/>
      <c r="F744" s="302"/>
      <c r="G744" s="303"/>
      <c r="H744" s="346"/>
      <c r="I744" s="468"/>
      <c r="L744" s="417"/>
    </row>
    <row r="745" spans="1:12" s="1" customFormat="1" ht="15" customHeight="1">
      <c r="A745" s="266" t="s">
        <v>1189</v>
      </c>
      <c r="B745" s="11" t="s">
        <v>10</v>
      </c>
      <c r="C745" s="15">
        <v>3</v>
      </c>
      <c r="D745" s="649" t="s">
        <v>16</v>
      </c>
      <c r="E745" s="309"/>
      <c r="G745"/>
      <c r="H745" s="347">
        <f>H739+H742+H743+H744</f>
        <v>51263</v>
      </c>
      <c r="I745" s="347">
        <f>I739+I742+I743</f>
        <v>33390</v>
      </c>
      <c r="L745" s="417"/>
    </row>
    <row r="746" spans="1:12" s="1" customFormat="1" ht="15" customHeight="1">
      <c r="A746" s="266" t="s">
        <v>1190</v>
      </c>
      <c r="B746" s="11" t="s">
        <v>10</v>
      </c>
      <c r="C746" s="15"/>
      <c r="D746" s="27" t="s">
        <v>727</v>
      </c>
      <c r="E746" s="56" t="e">
        <f>SUM(#REF!)</f>
        <v>#REF!</v>
      </c>
      <c r="G746"/>
      <c r="H746" s="348">
        <f>H732+H736+H745</f>
        <v>2981263</v>
      </c>
      <c r="I746" s="348">
        <f>I736+I745+I732</f>
        <v>4354180</v>
      </c>
      <c r="L746" s="417"/>
    </row>
    <row r="747" spans="1:12" s="1" customFormat="1" ht="15" customHeight="1">
      <c r="A747" s="795">
        <v>27</v>
      </c>
      <c r="B747" s="815" t="s">
        <v>530</v>
      </c>
      <c r="C747" s="816"/>
      <c r="D747" s="817"/>
      <c r="E747" s="843" t="e">
        <f>SUM(#REF!)</f>
        <v>#REF!</v>
      </c>
      <c r="G747"/>
      <c r="H747" s="803">
        <f>H746</f>
        <v>2981263</v>
      </c>
      <c r="I747" s="808">
        <f>I746</f>
        <v>4354180</v>
      </c>
      <c r="L747" s="417"/>
    </row>
    <row r="748" spans="1:12" s="1" customFormat="1" ht="15" customHeight="1">
      <c r="A748" s="795"/>
      <c r="B748" s="818"/>
      <c r="C748" s="819"/>
      <c r="D748" s="820"/>
      <c r="E748" s="844"/>
      <c r="G748"/>
      <c r="H748" s="804"/>
      <c r="I748" s="809"/>
      <c r="L748" s="417"/>
    </row>
    <row r="749" spans="1:12" s="1" customFormat="1" ht="15" customHeight="1">
      <c r="A749" s="265"/>
      <c r="B749" s="2"/>
      <c r="C749" s="35"/>
      <c r="D749" s="30"/>
      <c r="E749" s="36"/>
      <c r="G749"/>
      <c r="H749" s="328"/>
      <c r="I749" s="488"/>
      <c r="L749" s="417"/>
    </row>
    <row r="750" spans="1:12" s="1" customFormat="1" ht="15" customHeight="1">
      <c r="A750" s="265"/>
      <c r="B750" s="2"/>
      <c r="D750" s="3" t="s">
        <v>91</v>
      </c>
      <c r="E750" s="4"/>
      <c r="G750"/>
      <c r="H750" s="315"/>
      <c r="I750" s="488"/>
      <c r="L750" s="417"/>
    </row>
    <row r="751" spans="1:12" s="1" customFormat="1" ht="15" customHeight="1">
      <c r="A751" s="265"/>
      <c r="B751" s="2"/>
      <c r="C751" s="37"/>
      <c r="D751" s="3" t="s">
        <v>574</v>
      </c>
      <c r="E751" s="4"/>
      <c r="G751"/>
      <c r="H751" s="315"/>
      <c r="I751" s="488"/>
      <c r="L751" s="417"/>
    </row>
    <row r="752" spans="1:12" s="1" customFormat="1" ht="15" customHeight="1">
      <c r="A752" s="265"/>
      <c r="B752" s="2"/>
      <c r="C752" s="37"/>
      <c r="D752" s="3"/>
      <c r="E752" s="6"/>
      <c r="G752"/>
      <c r="H752" s="316"/>
      <c r="I752" s="488"/>
      <c r="L752" s="417"/>
    </row>
    <row r="753" spans="1:12" s="1" customFormat="1" ht="15" customHeight="1">
      <c r="A753" s="799" t="s">
        <v>260</v>
      </c>
      <c r="B753" s="801" t="s">
        <v>2</v>
      </c>
      <c r="C753" s="801"/>
      <c r="D753" s="8" t="s">
        <v>3</v>
      </c>
      <c r="E753" s="9" t="s">
        <v>4</v>
      </c>
      <c r="F753" s="1">
        <v>511112</v>
      </c>
      <c r="G753"/>
      <c r="H753" s="460" t="s">
        <v>4</v>
      </c>
      <c r="I753" s="466" t="s">
        <v>5</v>
      </c>
      <c r="L753" s="417"/>
    </row>
    <row r="754" spans="1:12" s="1" customFormat="1" ht="18">
      <c r="A754" s="814"/>
      <c r="B754" s="801" t="s">
        <v>7</v>
      </c>
      <c r="C754" s="801"/>
      <c r="D754" s="8" t="s">
        <v>8</v>
      </c>
      <c r="E754" s="9" t="s">
        <v>9</v>
      </c>
      <c r="G754"/>
      <c r="H754" s="317" t="s">
        <v>1195</v>
      </c>
      <c r="I754" s="486" t="s">
        <v>1194</v>
      </c>
      <c r="L754" s="417"/>
    </row>
    <row r="755" spans="1:12" s="1" customFormat="1" ht="18">
      <c r="A755" s="253">
        <v>1</v>
      </c>
      <c r="B755" s="10" t="s">
        <v>10</v>
      </c>
      <c r="C755" s="10">
        <v>312</v>
      </c>
      <c r="D755" s="39" t="s">
        <v>1081</v>
      </c>
      <c r="E755" s="457"/>
      <c r="G755"/>
      <c r="H755" s="317"/>
      <c r="I755" s="468"/>
      <c r="L755" s="417"/>
    </row>
    <row r="756" spans="1:12" s="1" customFormat="1" ht="18">
      <c r="A756" s="253">
        <v>2</v>
      </c>
      <c r="B756" s="10" t="s">
        <v>10</v>
      </c>
      <c r="C756" s="10">
        <v>31</v>
      </c>
      <c r="D756" s="598" t="s">
        <v>1063</v>
      </c>
      <c r="E756" s="457"/>
      <c r="G756"/>
      <c r="H756" s="317"/>
      <c r="I756" s="486">
        <f>I755</f>
        <v>0</v>
      </c>
      <c r="L756" s="417"/>
    </row>
    <row r="757" spans="1:12" s="447" customFormat="1" ht="18">
      <c r="A757" s="444">
        <v>3</v>
      </c>
      <c r="B757" s="11" t="s">
        <v>10</v>
      </c>
      <c r="C757" s="448">
        <v>337</v>
      </c>
      <c r="D757" s="39" t="s">
        <v>1170</v>
      </c>
      <c r="E757" s="449"/>
      <c r="G757" s="122"/>
      <c r="H757" s="339"/>
      <c r="I757" s="468">
        <v>175000</v>
      </c>
      <c r="L757" s="450"/>
    </row>
    <row r="758" spans="1:12" s="447" customFormat="1" ht="18">
      <c r="A758" s="444">
        <v>4</v>
      </c>
      <c r="B758" s="11" t="s">
        <v>10</v>
      </c>
      <c r="C758" s="507">
        <v>33</v>
      </c>
      <c r="D758" s="563" t="s">
        <v>995</v>
      </c>
      <c r="E758" s="449"/>
      <c r="G758" s="122"/>
      <c r="H758" s="511"/>
      <c r="I758" s="469">
        <f>I757</f>
        <v>175000</v>
      </c>
      <c r="L758" s="450"/>
    </row>
    <row r="759" spans="1:12" s="447" customFormat="1" ht="18">
      <c r="A759" s="444">
        <v>5</v>
      </c>
      <c r="B759" s="11" t="s">
        <v>10</v>
      </c>
      <c r="C759" s="448">
        <v>351</v>
      </c>
      <c r="D759" s="39" t="s">
        <v>971</v>
      </c>
      <c r="E759" s="449"/>
      <c r="G759" s="122"/>
      <c r="H759" s="339"/>
      <c r="I759" s="468">
        <v>47250</v>
      </c>
      <c r="L759" s="450"/>
    </row>
    <row r="760" spans="1:12" s="447" customFormat="1" ht="18">
      <c r="A760" s="444">
        <v>6</v>
      </c>
      <c r="B760" s="11" t="s">
        <v>10</v>
      </c>
      <c r="C760" s="448">
        <v>35</v>
      </c>
      <c r="D760" s="39" t="s">
        <v>407</v>
      </c>
      <c r="E760" s="449"/>
      <c r="G760" s="122"/>
      <c r="H760" s="339"/>
      <c r="I760" s="486">
        <f>I759</f>
        <v>47250</v>
      </c>
      <c r="L760" s="450"/>
    </row>
    <row r="761" spans="1:12" s="447" customFormat="1" ht="18">
      <c r="A761" s="444">
        <v>7</v>
      </c>
      <c r="B761" s="11" t="s">
        <v>10</v>
      </c>
      <c r="C761" s="507">
        <v>3</v>
      </c>
      <c r="D761" s="563" t="s">
        <v>972</v>
      </c>
      <c r="E761" s="508"/>
      <c r="F761" s="509"/>
      <c r="G761" s="510"/>
      <c r="H761" s="511"/>
      <c r="I761" s="469">
        <f>I756+I758+I760</f>
        <v>222250</v>
      </c>
      <c r="L761" s="450"/>
    </row>
    <row r="762" spans="1:12" s="1" customFormat="1" ht="16.5" customHeight="1">
      <c r="A762" s="444">
        <v>8</v>
      </c>
      <c r="B762" s="11" t="s">
        <v>10</v>
      </c>
      <c r="C762" s="10">
        <v>48</v>
      </c>
      <c r="D762" s="660" t="s">
        <v>779</v>
      </c>
      <c r="E762"/>
      <c r="F762"/>
      <c r="G762"/>
      <c r="H762" s="318">
        <v>350000</v>
      </c>
      <c r="I762" s="468">
        <v>3553985</v>
      </c>
      <c r="L762" s="417"/>
    </row>
    <row r="763" spans="1:9" ht="18">
      <c r="A763" s="444">
        <v>9</v>
      </c>
      <c r="B763" s="11" t="s">
        <v>10</v>
      </c>
      <c r="C763" s="15">
        <v>4</v>
      </c>
      <c r="D763" s="27" t="s">
        <v>573</v>
      </c>
      <c r="E763" s="56">
        <f>SUM(E762:E762)</f>
        <v>0</v>
      </c>
      <c r="H763" s="336">
        <f>SUM(H762)</f>
        <v>350000</v>
      </c>
      <c r="I763" s="469">
        <f>I762</f>
        <v>3553985</v>
      </c>
    </row>
    <row r="764" spans="1:9" ht="18">
      <c r="A764" s="444">
        <v>10</v>
      </c>
      <c r="B764" s="55" t="s">
        <v>10</v>
      </c>
      <c r="C764" s="15">
        <v>512</v>
      </c>
      <c r="D764" s="589" t="s">
        <v>449</v>
      </c>
      <c r="E764" s="56"/>
      <c r="H764" s="336"/>
      <c r="I764" s="469"/>
    </row>
    <row r="765" spans="1:9" ht="18">
      <c r="A765" s="444">
        <v>11</v>
      </c>
      <c r="B765" s="55" t="s">
        <v>10</v>
      </c>
      <c r="C765" s="300">
        <v>86</v>
      </c>
      <c r="D765" s="385" t="s">
        <v>999</v>
      </c>
      <c r="E765" s="512"/>
      <c r="F765" s="302"/>
      <c r="G765" s="303"/>
      <c r="H765" s="389"/>
      <c r="I765" s="467"/>
    </row>
    <row r="766" spans="1:9" ht="18">
      <c r="A766" s="444">
        <v>12</v>
      </c>
      <c r="B766" s="55" t="s">
        <v>10</v>
      </c>
      <c r="C766" s="300">
        <v>8</v>
      </c>
      <c r="D766" s="385" t="s">
        <v>1082</v>
      </c>
      <c r="E766" s="56"/>
      <c r="H766" s="389"/>
      <c r="I766" s="486">
        <f>I765</f>
        <v>0</v>
      </c>
    </row>
    <row r="767" spans="1:9" ht="15" customHeight="1">
      <c r="A767" s="799">
        <v>13</v>
      </c>
      <c r="B767" s="815" t="s">
        <v>570</v>
      </c>
      <c r="C767" s="816"/>
      <c r="D767" s="817"/>
      <c r="E767" s="793">
        <f>SUM(E763)</f>
        <v>0</v>
      </c>
      <c r="H767" s="796">
        <f>H763</f>
        <v>350000</v>
      </c>
      <c r="I767" s="812">
        <f>I761+I763+I764+I766</f>
        <v>3776235</v>
      </c>
    </row>
    <row r="768" spans="1:9" ht="15" customHeight="1">
      <c r="A768" s="814"/>
      <c r="B768" s="818"/>
      <c r="C768" s="819"/>
      <c r="D768" s="820"/>
      <c r="E768" s="793"/>
      <c r="H768" s="796"/>
      <c r="I768" s="813"/>
    </row>
    <row r="770" spans="4:8" ht="18">
      <c r="D770" s="3" t="s">
        <v>1000</v>
      </c>
      <c r="E770" s="4"/>
      <c r="H770" s="315"/>
    </row>
    <row r="771" spans="3:8" ht="18">
      <c r="C771" s="37"/>
      <c r="D771" s="3" t="s">
        <v>1022</v>
      </c>
      <c r="E771" s="4"/>
      <c r="H771" s="315"/>
    </row>
    <row r="772" spans="1:9" ht="15.75">
      <c r="A772" s="799" t="s">
        <v>260</v>
      </c>
      <c r="B772" s="801" t="s">
        <v>2</v>
      </c>
      <c r="C772" s="801"/>
      <c r="D772" s="8" t="s">
        <v>3</v>
      </c>
      <c r="E772" s="9" t="s">
        <v>4</v>
      </c>
      <c r="F772" s="1">
        <v>511112</v>
      </c>
      <c r="H772" s="460" t="s">
        <v>4</v>
      </c>
      <c r="I772" s="466" t="s">
        <v>5</v>
      </c>
    </row>
    <row r="773" spans="1:9" ht="18">
      <c r="A773" s="814"/>
      <c r="B773" s="801" t="s">
        <v>7</v>
      </c>
      <c r="C773" s="801"/>
      <c r="D773" s="8" t="s">
        <v>8</v>
      </c>
      <c r="E773" s="9" t="s">
        <v>9</v>
      </c>
      <c r="H773" s="317" t="s">
        <v>1195</v>
      </c>
      <c r="I773" s="486" t="s">
        <v>1194</v>
      </c>
    </row>
    <row r="774" spans="1:9" ht="18">
      <c r="A774" s="387">
        <v>1</v>
      </c>
      <c r="B774" s="398" t="s">
        <v>10</v>
      </c>
      <c r="C774" s="398">
        <v>123</v>
      </c>
      <c r="D774" s="440" t="s">
        <v>1019</v>
      </c>
      <c r="E774" s="513"/>
      <c r="F774" s="400"/>
      <c r="G774" s="401"/>
      <c r="H774" s="511">
        <v>120000</v>
      </c>
      <c r="I774" s="469">
        <v>630000</v>
      </c>
    </row>
    <row r="775" spans="1:9" ht="18">
      <c r="A775" s="387">
        <v>2</v>
      </c>
      <c r="B775" s="398" t="s">
        <v>10</v>
      </c>
      <c r="C775" s="398">
        <v>2</v>
      </c>
      <c r="D775" s="440" t="s">
        <v>1020</v>
      </c>
      <c r="E775" s="513"/>
      <c r="F775" s="400"/>
      <c r="G775" s="401"/>
      <c r="H775" s="511">
        <v>12000</v>
      </c>
      <c r="I775" s="469">
        <v>57000</v>
      </c>
    </row>
    <row r="776" spans="1:9" ht="18">
      <c r="A776" s="387">
        <v>3</v>
      </c>
      <c r="B776" s="10" t="s">
        <v>10</v>
      </c>
      <c r="C776" s="10">
        <v>312</v>
      </c>
      <c r="D776" s="39" t="s">
        <v>1081</v>
      </c>
      <c r="E776" s="457"/>
      <c r="H776" s="339"/>
      <c r="I776" s="590"/>
    </row>
    <row r="777" spans="1:9" ht="18">
      <c r="A777" s="387">
        <v>4</v>
      </c>
      <c r="B777" s="398" t="s">
        <v>10</v>
      </c>
      <c r="C777" s="398">
        <v>31</v>
      </c>
      <c r="D777" s="563" t="s">
        <v>1063</v>
      </c>
      <c r="E777" s="457"/>
      <c r="H777" s="511"/>
      <c r="I777" s="571">
        <f>I776</f>
        <v>0</v>
      </c>
    </row>
    <row r="778" spans="1:9" ht="18">
      <c r="A778" s="387">
        <v>5</v>
      </c>
      <c r="B778" s="10" t="s">
        <v>10</v>
      </c>
      <c r="C778" s="10">
        <v>332</v>
      </c>
      <c r="D778" s="39" t="s">
        <v>379</v>
      </c>
      <c r="E778" s="457"/>
      <c r="H778" s="339"/>
      <c r="I778" s="506">
        <v>0</v>
      </c>
    </row>
    <row r="779" spans="1:9" ht="18">
      <c r="A779" s="387">
        <v>6</v>
      </c>
      <c r="B779" s="10" t="s">
        <v>10</v>
      </c>
      <c r="C779" s="10">
        <v>336</v>
      </c>
      <c r="D779" s="39" t="s">
        <v>1001</v>
      </c>
      <c r="E779" s="457"/>
      <c r="H779" s="339"/>
      <c r="I779" s="506">
        <v>671890</v>
      </c>
    </row>
    <row r="780" spans="1:9" ht="18">
      <c r="A780" s="387">
        <v>7</v>
      </c>
      <c r="B780" s="10"/>
      <c r="C780" s="10">
        <v>337</v>
      </c>
      <c r="D780" s="39" t="s">
        <v>1021</v>
      </c>
      <c r="E780" s="457"/>
      <c r="H780" s="339"/>
      <c r="I780" s="506">
        <v>0</v>
      </c>
    </row>
    <row r="781" spans="1:9" ht="15.75">
      <c r="A781" s="387">
        <v>8</v>
      </c>
      <c r="B781" s="398" t="s">
        <v>10</v>
      </c>
      <c r="C781" s="398">
        <v>33</v>
      </c>
      <c r="D781" s="563" t="s">
        <v>995</v>
      </c>
      <c r="E781" s="457"/>
      <c r="H781" s="661">
        <f>H778:H781+H779:H782+H780:H783</f>
        <v>0</v>
      </c>
      <c r="I781" s="571">
        <f>I778+I779+I780</f>
        <v>671890</v>
      </c>
    </row>
    <row r="782" spans="1:9" ht="15">
      <c r="A782" s="387">
        <v>9</v>
      </c>
      <c r="B782" s="300" t="s">
        <v>10</v>
      </c>
      <c r="C782" s="300">
        <v>351</v>
      </c>
      <c r="D782" s="39" t="s">
        <v>971</v>
      </c>
      <c r="E782" s="457"/>
      <c r="H782" s="506"/>
      <c r="I782" s="506">
        <v>0</v>
      </c>
    </row>
    <row r="783" spans="1:9" ht="15.75">
      <c r="A783" s="387">
        <v>10</v>
      </c>
      <c r="B783" s="11" t="s">
        <v>10</v>
      </c>
      <c r="C783" s="448">
        <v>35</v>
      </c>
      <c r="D783" s="591" t="s">
        <v>407</v>
      </c>
      <c r="E783" s="449"/>
      <c r="F783" s="447"/>
      <c r="G783" s="122"/>
      <c r="H783" s="485">
        <f>H782</f>
        <v>0</v>
      </c>
      <c r="I783" s="485">
        <f>I782</f>
        <v>0</v>
      </c>
    </row>
    <row r="784" spans="1:9" ht="18">
      <c r="A784" s="387">
        <v>11</v>
      </c>
      <c r="B784" s="291" t="s">
        <v>10</v>
      </c>
      <c r="C784" s="507">
        <v>3</v>
      </c>
      <c r="D784" s="563" t="s">
        <v>972</v>
      </c>
      <c r="E784" s="449"/>
      <c r="F784" s="447"/>
      <c r="G784" s="122"/>
      <c r="H784" s="514">
        <f>H782+H783</f>
        <v>0</v>
      </c>
      <c r="I784" s="514">
        <f>I777+I781+I782+I783</f>
        <v>671890</v>
      </c>
    </row>
    <row r="785" spans="1:9" ht="18">
      <c r="A785" s="387">
        <v>12</v>
      </c>
      <c r="B785" s="288" t="s">
        <v>10</v>
      </c>
      <c r="C785" s="507">
        <v>48</v>
      </c>
      <c r="D785" s="666" t="s">
        <v>426</v>
      </c>
      <c r="E785" s="449"/>
      <c r="F785" s="447"/>
      <c r="G785" s="122"/>
      <c r="H785" s="514">
        <v>1635000</v>
      </c>
      <c r="I785" s="514">
        <v>3900000</v>
      </c>
    </row>
    <row r="786" spans="1:9" ht="18">
      <c r="A786" s="387">
        <v>13</v>
      </c>
      <c r="B786" s="288" t="s">
        <v>10</v>
      </c>
      <c r="C786" s="507">
        <v>512</v>
      </c>
      <c r="D786" s="666" t="s">
        <v>1083</v>
      </c>
      <c r="E786" s="508"/>
      <c r="F786" s="509"/>
      <c r="G786" s="510"/>
      <c r="H786" s="514"/>
      <c r="I786" s="514">
        <v>2970000</v>
      </c>
    </row>
    <row r="787" spans="1:9" ht="18">
      <c r="A787" s="387">
        <v>14</v>
      </c>
      <c r="B787" s="55" t="s">
        <v>10</v>
      </c>
      <c r="C787" s="300">
        <v>64</v>
      </c>
      <c r="D787" s="356" t="s">
        <v>459</v>
      </c>
      <c r="E787" s="512"/>
      <c r="F787" s="302"/>
      <c r="G787" s="303"/>
      <c r="H787" s="389">
        <v>858680</v>
      </c>
      <c r="I787" s="590"/>
    </row>
    <row r="788" spans="1:9" ht="18">
      <c r="A788" s="387">
        <v>15</v>
      </c>
      <c r="B788" s="55" t="s">
        <v>10</v>
      </c>
      <c r="C788" s="300">
        <v>67</v>
      </c>
      <c r="D788" s="356" t="s">
        <v>1002</v>
      </c>
      <c r="E788" s="512"/>
      <c r="F788" s="302"/>
      <c r="G788" s="303"/>
      <c r="H788" s="389">
        <v>231844</v>
      </c>
      <c r="I788" s="590"/>
    </row>
    <row r="789" spans="1:9" ht="18">
      <c r="A789" s="387">
        <v>16</v>
      </c>
      <c r="B789" s="55" t="s">
        <v>10</v>
      </c>
      <c r="C789" s="15">
        <v>6</v>
      </c>
      <c r="D789" s="352" t="s">
        <v>576</v>
      </c>
      <c r="E789" s="56"/>
      <c r="H789" s="336">
        <f>SUM(H787:H788)</f>
        <v>1090524</v>
      </c>
      <c r="I789" s="515">
        <f>I787+I788</f>
        <v>0</v>
      </c>
    </row>
    <row r="790" spans="1:9" ht="12.75" customHeight="1">
      <c r="A790" s="799">
        <v>17</v>
      </c>
      <c r="B790" s="815" t="s">
        <v>1012</v>
      </c>
      <c r="C790" s="816"/>
      <c r="D790" s="817"/>
      <c r="E790" s="793" t="e">
        <f>SUM(#REF!)</f>
        <v>#REF!</v>
      </c>
      <c r="H790" s="796">
        <f>H774+H775+H784+H785+H786+H789</f>
        <v>2857524</v>
      </c>
      <c r="I790" s="796">
        <f>I774+I775+I784+I785+I786+I789</f>
        <v>8228890</v>
      </c>
    </row>
    <row r="791" spans="1:9" ht="12.75" customHeight="1">
      <c r="A791" s="814"/>
      <c r="B791" s="818"/>
      <c r="C791" s="819"/>
      <c r="D791" s="820"/>
      <c r="E791" s="793"/>
      <c r="H791" s="796"/>
      <c r="I791" s="796"/>
    </row>
    <row r="797" ht="69" customHeight="1">
      <c r="H797" s="341">
        <f>H767+H747+H713+H664+H653+H611+H595+H581+H555+H502+H457+H407+H397+H386+H346+H261+H246+H222+H202+H173+H161+H124+H92+H61+H149+H790+H290+W9+H315+H136+H469</f>
        <v>459467156</v>
      </c>
    </row>
    <row r="798" ht="18">
      <c r="H798" s="349"/>
    </row>
    <row r="800" spans="1:12" s="1" customFormat="1" ht="15" customHeight="1">
      <c r="A800" s="265"/>
      <c r="B800" s="2"/>
      <c r="D800" s="3" t="s">
        <v>92</v>
      </c>
      <c r="E800" s="4"/>
      <c r="G800"/>
      <c r="H800" s="315"/>
      <c r="I800" s="488"/>
      <c r="L800" s="417"/>
    </row>
    <row r="801" spans="3:8" ht="15" customHeight="1">
      <c r="C801" s="37"/>
      <c r="D801" s="3" t="s">
        <v>93</v>
      </c>
      <c r="E801" s="4"/>
      <c r="H801" s="315"/>
    </row>
    <row r="802" spans="3:8" ht="15" customHeight="1">
      <c r="C802" s="37"/>
      <c r="D802" s="3"/>
      <c r="E802" s="6"/>
      <c r="H802" s="316"/>
    </row>
    <row r="803" spans="1:9" ht="15" customHeight="1">
      <c r="A803" s="799" t="s">
        <v>260</v>
      </c>
      <c r="B803" s="850" t="s">
        <v>2</v>
      </c>
      <c r="C803" s="851"/>
      <c r="D803" s="8" t="s">
        <v>3</v>
      </c>
      <c r="E803" s="9" t="s">
        <v>4</v>
      </c>
      <c r="F803" s="1">
        <v>511112</v>
      </c>
      <c r="H803" s="460" t="s">
        <v>4</v>
      </c>
      <c r="I803" s="466" t="s">
        <v>5</v>
      </c>
    </row>
    <row r="804" spans="1:9" ht="18">
      <c r="A804" s="814"/>
      <c r="B804" s="850" t="s">
        <v>7</v>
      </c>
      <c r="C804" s="851"/>
      <c r="D804" s="8" t="s">
        <v>8</v>
      </c>
      <c r="E804" s="9" t="s">
        <v>9</v>
      </c>
      <c r="H804" s="317" t="s">
        <v>1195</v>
      </c>
      <c r="I804" s="486" t="s">
        <v>1194</v>
      </c>
    </row>
    <row r="805" spans="1:9" ht="18">
      <c r="A805" s="266">
        <v>1</v>
      </c>
      <c r="B805" s="11" t="s">
        <v>10</v>
      </c>
      <c r="C805" s="10">
        <v>512</v>
      </c>
      <c r="D805" s="33" t="s">
        <v>94</v>
      </c>
      <c r="E805" s="14">
        <v>69490587</v>
      </c>
      <c r="H805" s="318">
        <f>H810-H797</f>
        <v>36163045</v>
      </c>
      <c r="I805" s="468"/>
    </row>
    <row r="806" spans="1:9" ht="18">
      <c r="A806" s="266">
        <v>2</v>
      </c>
      <c r="B806" s="11" t="s">
        <v>10</v>
      </c>
      <c r="C806" s="15"/>
      <c r="D806" s="42"/>
      <c r="E806" s="56">
        <f>SUM(E805:E805)</f>
        <v>69490587</v>
      </c>
      <c r="H806" s="336">
        <f>SUM(H805:H805)</f>
        <v>36163045</v>
      </c>
      <c r="I806" s="487"/>
    </row>
    <row r="807" spans="1:9" ht="15" customHeight="1">
      <c r="A807" s="799">
        <v>3</v>
      </c>
      <c r="B807" s="815" t="s">
        <v>19</v>
      </c>
      <c r="C807" s="816"/>
      <c r="D807" s="817"/>
      <c r="E807" s="843">
        <f>SUM(E806)</f>
        <v>69490587</v>
      </c>
      <c r="H807" s="808">
        <f>SUM(H806)</f>
        <v>36163045</v>
      </c>
      <c r="I807" s="487"/>
    </row>
    <row r="808" spans="1:9" ht="15" customHeight="1">
      <c r="A808" s="814"/>
      <c r="B808" s="818"/>
      <c r="C808" s="819"/>
      <c r="D808" s="820"/>
      <c r="E808" s="848"/>
      <c r="H808" s="809"/>
      <c r="I808" s="487"/>
    </row>
    <row r="809" ht="15" customHeight="1"/>
    <row r="810" spans="2:8" ht="15" customHeight="1">
      <c r="B810" s="72"/>
      <c r="C810" s="73"/>
      <c r="D810" s="71" t="s">
        <v>95</v>
      </c>
      <c r="E810" s="74" t="e">
        <f>SUM(E222+E246+#REF!+E653+E346+E61+E261+#REF!+E386+E457+E161+E397+E407+#REF!+E713+E747+#REF!+#REF!+#REF!+#REF!+E767+E664+E611+E581+E173+E202+E502+E555+E92+E807)</f>
        <v>#REF!</v>
      </c>
      <c r="F810" s="74" t="e">
        <f>SUM(F222+F246+#REF!+F653+F346+F61+F261+#REF!+F386+F457+F161+F397+F407+#REF!+F713+F747+#REF!+#REF!+#REF!+#REF!+F767+F664+F611+F581+F173+F202+F502+F555+F92+F807)</f>
        <v>#REF!</v>
      </c>
      <c r="G810" s="74" t="e">
        <f>SUM(G222+G246+#REF!+G653+G346+G61+G261+#REF!+G386+G457+G161+G397+G407+#REF!+G713+G747+#REF!+#REF!+#REF!+#REF!+G767+G664+G611+G581+G173+G202+G502+G555+G92+G807)</f>
        <v>#REF!</v>
      </c>
      <c r="H810" s="341">
        <f>'2.m'!E117</f>
        <v>495630201</v>
      </c>
    </row>
    <row r="811" ht="15" customHeight="1">
      <c r="A811" s="272"/>
    </row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spans="1:12" s="65" customFormat="1" ht="15" customHeight="1">
      <c r="A868" s="265"/>
      <c r="B868" s="2"/>
      <c r="C868"/>
      <c r="D868" s="75"/>
      <c r="F868" s="1"/>
      <c r="G868"/>
      <c r="H868" s="341"/>
      <c r="I868" s="488"/>
      <c r="J868"/>
      <c r="L868" s="425"/>
    </row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</sheetData>
  <sheetProtection/>
  <mergeCells count="260">
    <mergeCell ref="C701:D701"/>
    <mergeCell ref="C692:D692"/>
    <mergeCell ref="B315:D315"/>
    <mergeCell ref="A353:A354"/>
    <mergeCell ref="B353:C353"/>
    <mergeCell ref="B354:C354"/>
    <mergeCell ref="B346:D347"/>
    <mergeCell ref="A413:A414"/>
    <mergeCell ref="B413:C413"/>
    <mergeCell ref="B414:C414"/>
    <mergeCell ref="A296:A297"/>
    <mergeCell ref="B296:C296"/>
    <mergeCell ref="B297:C297"/>
    <mergeCell ref="H747:H748"/>
    <mergeCell ref="K181:O181"/>
    <mergeCell ref="K182:O182"/>
    <mergeCell ref="I416:I419"/>
    <mergeCell ref="I529:I530"/>
    <mergeCell ref="I536:I537"/>
    <mergeCell ref="H529:H530"/>
    <mergeCell ref="E261:E262"/>
    <mergeCell ref="E502:E503"/>
    <mergeCell ref="I337:I338"/>
    <mergeCell ref="I359:I361"/>
    <mergeCell ref="H416:H418"/>
    <mergeCell ref="I433:I435"/>
    <mergeCell ref="H397:H398"/>
    <mergeCell ref="I366:I370"/>
    <mergeCell ref="I480:I481"/>
    <mergeCell ref="E346:E347"/>
    <mergeCell ref="B150:D150"/>
    <mergeCell ref="I6:I9"/>
    <mergeCell ref="I32:I35"/>
    <mergeCell ref="I61:I62"/>
    <mergeCell ref="I92:I93"/>
    <mergeCell ref="B131:C131"/>
    <mergeCell ref="E124:E125"/>
    <mergeCell ref="E92:E93"/>
    <mergeCell ref="I24:I25"/>
    <mergeCell ref="I20:I22"/>
    <mergeCell ref="B246:D247"/>
    <mergeCell ref="I332:I334"/>
    <mergeCell ref="I222:I223"/>
    <mergeCell ref="I161:I162"/>
    <mergeCell ref="I202:I203"/>
    <mergeCell ref="E246:E247"/>
    <mergeCell ref="H261:H262"/>
    <mergeCell ref="E161:E162"/>
    <mergeCell ref="B168:C168"/>
    <mergeCell ref="E222:E223"/>
    <mergeCell ref="B155:C155"/>
    <mergeCell ref="B156:C156"/>
    <mergeCell ref="A98:A99"/>
    <mergeCell ref="B98:C98"/>
    <mergeCell ref="B99:C99"/>
    <mergeCell ref="A124:A125"/>
    <mergeCell ref="B124:D125"/>
    <mergeCell ref="B142:C142"/>
    <mergeCell ref="B143:C143"/>
    <mergeCell ref="A142:A143"/>
    <mergeCell ref="A173:A174"/>
    <mergeCell ref="B173:D174"/>
    <mergeCell ref="E173:E174"/>
    <mergeCell ref="A4:A5"/>
    <mergeCell ref="B4:C4"/>
    <mergeCell ref="B5:C5"/>
    <mergeCell ref="A61:A62"/>
    <mergeCell ref="B61:D62"/>
    <mergeCell ref="E61:E62"/>
    <mergeCell ref="A92:A93"/>
    <mergeCell ref="A68:A69"/>
    <mergeCell ref="B68:C68"/>
    <mergeCell ref="B69:C69"/>
    <mergeCell ref="A131:A132"/>
    <mergeCell ref="B132:C132"/>
    <mergeCell ref="B92:D93"/>
    <mergeCell ref="A155:A156"/>
    <mergeCell ref="B252:C252"/>
    <mergeCell ref="B209:C209"/>
    <mergeCell ref="A222:A223"/>
    <mergeCell ref="B222:D223"/>
    <mergeCell ref="A246:A247"/>
    <mergeCell ref="A161:A162"/>
    <mergeCell ref="B161:D162"/>
    <mergeCell ref="A167:A168"/>
    <mergeCell ref="B167:C167"/>
    <mergeCell ref="A252:A253"/>
    <mergeCell ref="A270:A271"/>
    <mergeCell ref="B270:C270"/>
    <mergeCell ref="B271:C271"/>
    <mergeCell ref="B253:C253"/>
    <mergeCell ref="A392:A393"/>
    <mergeCell ref="B392:C392"/>
    <mergeCell ref="B393:C393"/>
    <mergeCell ref="A386:A387"/>
    <mergeCell ref="B386:D387"/>
    <mergeCell ref="E386:E387"/>
    <mergeCell ref="A407:A408"/>
    <mergeCell ref="B407:D408"/>
    <mergeCell ref="E407:E408"/>
    <mergeCell ref="A403:A404"/>
    <mergeCell ref="B403:C403"/>
    <mergeCell ref="A397:A398"/>
    <mergeCell ref="B397:D398"/>
    <mergeCell ref="B404:C404"/>
    <mergeCell ref="A457:A458"/>
    <mergeCell ref="B457:D458"/>
    <mergeCell ref="A463:A464"/>
    <mergeCell ref="B463:C463"/>
    <mergeCell ref="B509:C509"/>
    <mergeCell ref="A555:A556"/>
    <mergeCell ref="B555:D556"/>
    <mergeCell ref="B464:C464"/>
    <mergeCell ref="B469:D470"/>
    <mergeCell ref="B480:D481"/>
    <mergeCell ref="E581:E582"/>
    <mergeCell ref="B485:C485"/>
    <mergeCell ref="B486:C486"/>
    <mergeCell ref="B588:C588"/>
    <mergeCell ref="A595:A596"/>
    <mergeCell ref="E595:E596"/>
    <mergeCell ref="A561:A562"/>
    <mergeCell ref="B561:C561"/>
    <mergeCell ref="B562:C562"/>
    <mergeCell ref="A653:A654"/>
    <mergeCell ref="A618:A619"/>
    <mergeCell ref="B618:C618"/>
    <mergeCell ref="B619:C619"/>
    <mergeCell ref="A587:A588"/>
    <mergeCell ref="B587:C587"/>
    <mergeCell ref="A603:A604"/>
    <mergeCell ref="B603:C603"/>
    <mergeCell ref="B604:C604"/>
    <mergeCell ref="A611:A612"/>
    <mergeCell ref="A320:A321"/>
    <mergeCell ref="B320:C320"/>
    <mergeCell ref="B321:C321"/>
    <mergeCell ref="A346:A347"/>
    <mergeCell ref="A581:A582"/>
    <mergeCell ref="A502:A503"/>
    <mergeCell ref="B502:D503"/>
    <mergeCell ref="A485:A486"/>
    <mergeCell ref="A508:A509"/>
    <mergeCell ref="B508:C508"/>
    <mergeCell ref="A660:A661"/>
    <mergeCell ref="B660:C660"/>
    <mergeCell ref="B661:C661"/>
    <mergeCell ref="A664:A665"/>
    <mergeCell ref="A671:A672"/>
    <mergeCell ref="A713:A714"/>
    <mergeCell ref="B664:D665"/>
    <mergeCell ref="A696:A697"/>
    <mergeCell ref="B696:C696"/>
    <mergeCell ref="B697:C697"/>
    <mergeCell ref="A708:A709"/>
    <mergeCell ref="B708:C708"/>
    <mergeCell ref="B709:C709"/>
    <mergeCell ref="B713:D714"/>
    <mergeCell ref="B720:C720"/>
    <mergeCell ref="A719:A720"/>
    <mergeCell ref="B747:D748"/>
    <mergeCell ref="B719:C719"/>
    <mergeCell ref="B807:D808"/>
    <mergeCell ref="A747:A748"/>
    <mergeCell ref="A767:A768"/>
    <mergeCell ref="E767:E768"/>
    <mergeCell ref="A803:A804"/>
    <mergeCell ref="B803:C803"/>
    <mergeCell ref="B804:C804"/>
    <mergeCell ref="A807:A808"/>
    <mergeCell ref="B767:D768"/>
    <mergeCell ref="A753:A754"/>
    <mergeCell ref="E807:E808"/>
    <mergeCell ref="H346:H347"/>
    <mergeCell ref="H581:H582"/>
    <mergeCell ref="E457:E458"/>
    <mergeCell ref="E747:E748"/>
    <mergeCell ref="E555:E556"/>
    <mergeCell ref="E397:E398"/>
    <mergeCell ref="H807:H808"/>
    <mergeCell ref="E664:E665"/>
    <mergeCell ref="E611:E612"/>
    <mergeCell ref="H611:H612"/>
    <mergeCell ref="E653:E654"/>
    <mergeCell ref="H653:H654"/>
    <mergeCell ref="H713:H714"/>
    <mergeCell ref="E713:E714"/>
    <mergeCell ref="H407:H408"/>
    <mergeCell ref="H61:H62"/>
    <mergeCell ref="H222:H223"/>
    <mergeCell ref="H173:H174"/>
    <mergeCell ref="H202:H203"/>
    <mergeCell ref="H92:H93"/>
    <mergeCell ref="H246:H247"/>
    <mergeCell ref="H161:H162"/>
    <mergeCell ref="B653:D654"/>
    <mergeCell ref="I124:I125"/>
    <mergeCell ref="B136:D136"/>
    <mergeCell ref="B229:C229"/>
    <mergeCell ref="I636:I639"/>
    <mergeCell ref="I653:I654"/>
    <mergeCell ref="I595:I596"/>
    <mergeCell ref="H555:H556"/>
    <mergeCell ref="H502:H503"/>
    <mergeCell ref="H386:H387"/>
    <mergeCell ref="A179:A180"/>
    <mergeCell ref="B179:C179"/>
    <mergeCell ref="B180:C180"/>
    <mergeCell ref="A228:A229"/>
    <mergeCell ref="B228:C228"/>
    <mergeCell ref="A202:A203"/>
    <mergeCell ref="B202:D203"/>
    <mergeCell ref="A208:A209"/>
    <mergeCell ref="B208:C208"/>
    <mergeCell ref="A261:A262"/>
    <mergeCell ref="H595:H596"/>
    <mergeCell ref="H124:H125"/>
    <mergeCell ref="I246:I247"/>
    <mergeCell ref="I261:I262"/>
    <mergeCell ref="I346:I347"/>
    <mergeCell ref="I386:I387"/>
    <mergeCell ref="I397:I398"/>
    <mergeCell ref="E202:E203"/>
    <mergeCell ref="I407:I408"/>
    <mergeCell ref="E790:E791"/>
    <mergeCell ref="H790:H791"/>
    <mergeCell ref="I790:I791"/>
    <mergeCell ref="I713:I714"/>
    <mergeCell ref="I747:I748"/>
    <mergeCell ref="I767:I768"/>
    <mergeCell ref="I721:I723"/>
    <mergeCell ref="H767:H768"/>
    <mergeCell ref="A772:A773"/>
    <mergeCell ref="B772:C772"/>
    <mergeCell ref="B773:C773"/>
    <mergeCell ref="A790:A791"/>
    <mergeCell ref="B790:D791"/>
    <mergeCell ref="B290:D290"/>
    <mergeCell ref="B671:C671"/>
    <mergeCell ref="B672:C672"/>
    <mergeCell ref="B753:C753"/>
    <mergeCell ref="B754:C754"/>
    <mergeCell ref="H457:H458"/>
    <mergeCell ref="I611:I612"/>
    <mergeCell ref="I664:I665"/>
    <mergeCell ref="I457:I458"/>
    <mergeCell ref="I502:I503"/>
    <mergeCell ref="I555:I556"/>
    <mergeCell ref="I581:I582"/>
    <mergeCell ref="H664:H665"/>
    <mergeCell ref="E480:E481"/>
    <mergeCell ref="H480:H481"/>
    <mergeCell ref="A480:A481"/>
    <mergeCell ref="E469:E470"/>
    <mergeCell ref="H469:H470"/>
    <mergeCell ref="I469:I470"/>
    <mergeCell ref="A469:A470"/>
    <mergeCell ref="A475:A476"/>
    <mergeCell ref="B475:C475"/>
    <mergeCell ref="B476:C476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46" r:id="rId1"/>
  <headerFooter alignWithMargins="0">
    <oddHeader>&amp;LMAGYARPOLÁNY KÖZSÉG
ÖNKORMÁNYZATA&amp;C2021. ÉVI KÖLTSÉGVETÉS
KORMÁNYZATI FUNKCIÓK
 KIADÁSOK&amp;R4.b. melléklet a
2/2021. (II. 20.) önkormányzati rendelethez</oddHeader>
    <oddFooter>&amp;C&amp;P</oddFooter>
  </headerFooter>
  <rowBreaks count="13" manualBreakCount="13">
    <brk id="63" max="8" man="1"/>
    <brk id="136" max="8" man="1"/>
    <brk id="175" max="8" man="1"/>
    <brk id="248" max="8" man="1"/>
    <brk id="316" max="8" man="1"/>
    <brk id="388" max="8" man="1"/>
    <brk id="459" max="8" man="1"/>
    <brk id="504" max="8" man="1"/>
    <brk id="557" max="8" man="1"/>
    <brk id="614" max="8" man="1"/>
    <brk id="667" max="8" man="1"/>
    <brk id="715" max="8" man="1"/>
    <brk id="79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9.125" style="131" customWidth="1"/>
    <col min="2" max="2" width="42.125" style="131" customWidth="1"/>
    <col min="3" max="3" width="18.75390625" style="139" customWidth="1"/>
    <col min="4" max="16384" width="9.125" style="131" customWidth="1"/>
  </cols>
  <sheetData>
    <row r="1" ht="15">
      <c r="C1" s="132"/>
    </row>
    <row r="2" spans="1:3" ht="31.5" customHeight="1">
      <c r="A2" s="133"/>
      <c r="B2" s="133" t="s">
        <v>2</v>
      </c>
      <c r="C2" s="134" t="s">
        <v>100</v>
      </c>
    </row>
    <row r="3" spans="1:3" ht="31.5" customHeight="1">
      <c r="A3" s="135">
        <v>1</v>
      </c>
      <c r="B3" s="135" t="s">
        <v>636</v>
      </c>
      <c r="C3" s="136">
        <f>C5-C4</f>
        <v>28643853</v>
      </c>
    </row>
    <row r="4" spans="1:3" ht="31.5" customHeight="1">
      <c r="A4" s="135">
        <v>2</v>
      </c>
      <c r="B4" s="135" t="s">
        <v>637</v>
      </c>
      <c r="C4" s="136">
        <v>7519192</v>
      </c>
    </row>
    <row r="5" spans="1:3" s="138" customFormat="1" ht="31.5" customHeight="1">
      <c r="A5" s="135">
        <v>3</v>
      </c>
      <c r="B5" s="135" t="s">
        <v>638</v>
      </c>
      <c r="C5" s="136">
        <f>'4.b.m.'!H805</f>
        <v>36163045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ÖNKORMÁNYZATA&amp;C2021. ÉVI KÖLTSÉGVETÉS
TARTALÉK&amp;R5. melléklet a 2/2021. (II. 20.)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7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9.125" style="140" customWidth="1"/>
    <col min="2" max="2" width="52.375" style="155" bestFit="1" customWidth="1"/>
    <col min="3" max="3" width="9.125" style="141" hidden="1" customWidth="1"/>
    <col min="4" max="4" width="28.875" style="141" hidden="1" customWidth="1"/>
    <col min="5" max="5" width="18.375" style="141" customWidth="1"/>
    <col min="6" max="6" width="19.75390625" style="141" customWidth="1"/>
    <col min="7" max="7" width="17.00390625" style="141" customWidth="1"/>
    <col min="8" max="16384" width="9.125" style="141" customWidth="1"/>
  </cols>
  <sheetData>
    <row r="1" ht="18.75">
      <c r="G1" s="142"/>
    </row>
    <row r="2" spans="1:7" s="140" customFormat="1" ht="18.75">
      <c r="A2" s="143"/>
      <c r="B2" s="143" t="s">
        <v>2</v>
      </c>
      <c r="C2" s="143"/>
      <c r="D2" s="143"/>
      <c r="E2" s="143" t="s">
        <v>100</v>
      </c>
      <c r="F2" s="143" t="s">
        <v>4</v>
      </c>
      <c r="G2" s="143" t="s">
        <v>5</v>
      </c>
    </row>
    <row r="3" spans="1:7" s="147" customFormat="1" ht="15.75">
      <c r="A3" s="144"/>
      <c r="B3" s="145" t="s">
        <v>599</v>
      </c>
      <c r="C3" s="145"/>
      <c r="D3" s="145"/>
      <c r="E3" s="146" t="s">
        <v>639</v>
      </c>
      <c r="F3" s="146" t="s">
        <v>640</v>
      </c>
      <c r="G3" s="146" t="s">
        <v>641</v>
      </c>
    </row>
    <row r="4" spans="1:7" s="147" customFormat="1" ht="30.75" customHeight="1">
      <c r="A4" s="144">
        <f>A3+1</f>
        <v>1</v>
      </c>
      <c r="B4" s="284" t="s">
        <v>642</v>
      </c>
      <c r="C4" s="145"/>
      <c r="D4" s="145"/>
      <c r="E4" s="359" t="s">
        <v>1029</v>
      </c>
      <c r="F4" s="148">
        <f>'2.m'!E87</f>
        <v>13760000</v>
      </c>
      <c r="G4" s="149">
        <v>2021</v>
      </c>
    </row>
    <row r="5" spans="1:7" s="147" customFormat="1" ht="30.75" customHeight="1">
      <c r="A5" s="144">
        <v>2</v>
      </c>
      <c r="B5" s="284" t="s">
        <v>1249</v>
      </c>
      <c r="C5" s="145"/>
      <c r="D5" s="145"/>
      <c r="E5" s="359" t="s">
        <v>1141</v>
      </c>
      <c r="F5" s="148">
        <v>340528339</v>
      </c>
      <c r="G5" s="149">
        <v>2021</v>
      </c>
    </row>
    <row r="6" spans="1:7" s="147" customFormat="1" ht="30.75" customHeight="1">
      <c r="A6" s="144">
        <v>3</v>
      </c>
      <c r="B6" s="285" t="s">
        <v>643</v>
      </c>
      <c r="C6" s="150"/>
      <c r="D6" s="150"/>
      <c r="E6" s="151"/>
      <c r="F6" s="151">
        <f>SUM(F4:F5)</f>
        <v>354288339</v>
      </c>
      <c r="G6" s="149">
        <v>2021</v>
      </c>
    </row>
    <row r="7" spans="1:7" s="147" customFormat="1" ht="30.75" customHeight="1">
      <c r="A7" s="144">
        <f>A6+1</f>
        <v>4</v>
      </c>
      <c r="B7" s="286" t="s">
        <v>1319</v>
      </c>
      <c r="C7" s="150"/>
      <c r="D7" s="150"/>
      <c r="E7" s="359" t="s">
        <v>1026</v>
      </c>
      <c r="F7" s="154">
        <v>107946190</v>
      </c>
      <c r="G7" s="149">
        <v>2021</v>
      </c>
    </row>
    <row r="8" spans="1:7" s="147" customFormat="1" ht="30.75" customHeight="1">
      <c r="A8" s="144">
        <f>A7+1</f>
        <v>5</v>
      </c>
      <c r="B8" s="286" t="s">
        <v>1320</v>
      </c>
      <c r="C8" s="150"/>
      <c r="D8" s="150"/>
      <c r="E8" s="359" t="s">
        <v>1117</v>
      </c>
      <c r="F8" s="154">
        <v>121028173</v>
      </c>
      <c r="G8" s="149">
        <v>2021</v>
      </c>
    </row>
    <row r="9" spans="1:7" s="147" customFormat="1" ht="28.5" customHeight="1">
      <c r="A9" s="144">
        <f>A8+1</f>
        <v>6</v>
      </c>
      <c r="B9" s="286" t="s">
        <v>1321</v>
      </c>
      <c r="C9" s="150"/>
      <c r="D9" s="150"/>
      <c r="E9" s="359" t="s">
        <v>1173</v>
      </c>
      <c r="F9" s="154">
        <v>1090524</v>
      </c>
      <c r="G9" s="149">
        <v>2021</v>
      </c>
    </row>
    <row r="10" spans="1:7" s="147" customFormat="1" ht="28.5" customHeight="1">
      <c r="A10" s="144">
        <f>A9+1</f>
        <v>7</v>
      </c>
      <c r="B10" s="286"/>
      <c r="C10" s="150"/>
      <c r="D10" s="150"/>
      <c r="E10" s="359"/>
      <c r="F10" s="154"/>
      <c r="G10" s="149">
        <v>2021</v>
      </c>
    </row>
    <row r="11" spans="1:7" s="147" customFormat="1" ht="32.25" customHeight="1">
      <c r="A11" s="144">
        <f>A10+1</f>
        <v>8</v>
      </c>
      <c r="B11" s="285" t="s">
        <v>644</v>
      </c>
      <c r="C11" s="150"/>
      <c r="D11" s="150"/>
      <c r="E11" s="150"/>
      <c r="F11" s="152">
        <f>SUM(F7:F10)</f>
        <v>230064887</v>
      </c>
      <c r="G11" s="149">
        <v>2021</v>
      </c>
    </row>
    <row r="12" spans="1:2" s="147" customFormat="1" ht="15.75">
      <c r="A12" s="153"/>
      <c r="B12" s="156"/>
    </row>
    <row r="13" spans="1:2" s="147" customFormat="1" ht="15.75">
      <c r="A13" s="153"/>
      <c r="B13" s="156"/>
    </row>
    <row r="14" spans="1:2" s="147" customFormat="1" ht="15.75">
      <c r="A14" s="153"/>
      <c r="B14" s="156"/>
    </row>
    <row r="15" spans="1:2" s="147" customFormat="1" ht="15.75">
      <c r="A15" s="153"/>
      <c r="B15" s="156"/>
    </row>
    <row r="16" spans="1:2" s="147" customFormat="1" ht="15.75">
      <c r="A16" s="153"/>
      <c r="B16" s="156"/>
    </row>
    <row r="17" spans="1:2" s="147" customFormat="1" ht="15.75">
      <c r="A17" s="153"/>
      <c r="B17" s="156"/>
    </row>
    <row r="18" spans="1:2" s="147" customFormat="1" ht="15.75">
      <c r="A18" s="153"/>
      <c r="B18" s="156"/>
    </row>
    <row r="19" spans="1:2" s="147" customFormat="1" ht="15.75">
      <c r="A19" s="153"/>
      <c r="B19" s="156"/>
    </row>
    <row r="20" spans="1:2" s="147" customFormat="1" ht="15.75">
      <c r="A20" s="153"/>
      <c r="B20" s="156"/>
    </row>
    <row r="21" spans="1:2" s="147" customFormat="1" ht="15.75">
      <c r="A21" s="153"/>
      <c r="B21" s="156"/>
    </row>
    <row r="22" spans="1:2" s="147" customFormat="1" ht="15.75">
      <c r="A22" s="153"/>
      <c r="B22" s="156"/>
    </row>
    <row r="23" spans="1:2" s="147" customFormat="1" ht="15.75">
      <c r="A23" s="153"/>
      <c r="B23" s="156"/>
    </row>
    <row r="24" spans="1:2" s="147" customFormat="1" ht="15.75">
      <c r="A24" s="153"/>
      <c r="B24" s="156"/>
    </row>
    <row r="25" spans="1:2" s="147" customFormat="1" ht="15.75">
      <c r="A25" s="153"/>
      <c r="B25" s="156"/>
    </row>
    <row r="26" spans="1:2" s="147" customFormat="1" ht="15.75">
      <c r="A26" s="153"/>
      <c r="B26" s="156"/>
    </row>
    <row r="27" spans="1:2" s="147" customFormat="1" ht="15.75">
      <c r="A27" s="153"/>
      <c r="B27" s="156"/>
    </row>
    <row r="28" spans="1:2" s="147" customFormat="1" ht="15.75">
      <c r="A28" s="153"/>
      <c r="B28" s="156"/>
    </row>
    <row r="29" spans="1:2" s="147" customFormat="1" ht="15.75">
      <c r="A29" s="153"/>
      <c r="B29" s="156"/>
    </row>
    <row r="30" spans="1:2" s="147" customFormat="1" ht="15.75">
      <c r="A30" s="153"/>
      <c r="B30" s="156"/>
    </row>
    <row r="31" spans="1:2" s="147" customFormat="1" ht="15.75">
      <c r="A31" s="153"/>
      <c r="B31" s="156"/>
    </row>
    <row r="32" spans="1:2" s="147" customFormat="1" ht="15.75">
      <c r="A32" s="153"/>
      <c r="B32" s="156"/>
    </row>
    <row r="33" spans="1:2" s="147" customFormat="1" ht="15.75">
      <c r="A33" s="153"/>
      <c r="B33" s="156"/>
    </row>
    <row r="34" spans="1:2" s="147" customFormat="1" ht="15.75">
      <c r="A34" s="153"/>
      <c r="B34" s="156"/>
    </row>
    <row r="35" spans="1:2" s="147" customFormat="1" ht="15.75">
      <c r="A35" s="153"/>
      <c r="B35" s="156"/>
    </row>
    <row r="36" spans="1:2" s="147" customFormat="1" ht="15.75">
      <c r="A36" s="153"/>
      <c r="B36" s="156"/>
    </row>
    <row r="37" spans="1:2" s="147" customFormat="1" ht="15.75">
      <c r="A37" s="153"/>
      <c r="B37" s="156"/>
    </row>
    <row r="38" spans="1:2" s="147" customFormat="1" ht="15.75">
      <c r="A38" s="153"/>
      <c r="B38" s="156"/>
    </row>
    <row r="39" spans="1:2" s="147" customFormat="1" ht="15.75">
      <c r="A39" s="153"/>
      <c r="B39" s="156"/>
    </row>
    <row r="40" spans="1:2" s="147" customFormat="1" ht="15.75">
      <c r="A40" s="153"/>
      <c r="B40" s="156"/>
    </row>
    <row r="41" spans="1:2" s="147" customFormat="1" ht="15.75">
      <c r="A41" s="153"/>
      <c r="B41" s="156"/>
    </row>
    <row r="42" spans="1:2" s="147" customFormat="1" ht="15.75">
      <c r="A42" s="153"/>
      <c r="B42" s="156"/>
    </row>
    <row r="43" spans="1:2" s="147" customFormat="1" ht="15.75">
      <c r="A43" s="153"/>
      <c r="B43" s="156"/>
    </row>
    <row r="44" spans="1:2" s="147" customFormat="1" ht="15.75">
      <c r="A44" s="153"/>
      <c r="B44" s="156"/>
    </row>
    <row r="45" spans="1:2" s="147" customFormat="1" ht="15.75">
      <c r="A45" s="153"/>
      <c r="B45" s="156"/>
    </row>
    <row r="46" spans="1:2" s="147" customFormat="1" ht="15.75">
      <c r="A46" s="153"/>
      <c r="B46" s="156"/>
    </row>
    <row r="47" spans="1:2" s="147" customFormat="1" ht="15.75">
      <c r="A47" s="153"/>
      <c r="B47" s="156"/>
    </row>
    <row r="48" spans="1:2" s="147" customFormat="1" ht="15.75">
      <c r="A48" s="153"/>
      <c r="B48" s="156"/>
    </row>
    <row r="49" spans="1:2" s="147" customFormat="1" ht="15.75">
      <c r="A49" s="153"/>
      <c r="B49" s="156"/>
    </row>
    <row r="50" spans="1:2" s="147" customFormat="1" ht="15.75">
      <c r="A50" s="153"/>
      <c r="B50" s="156"/>
    </row>
    <row r="51" spans="1:2" s="147" customFormat="1" ht="15.75">
      <c r="A51" s="153"/>
      <c r="B51" s="156"/>
    </row>
    <row r="52" spans="1:2" s="147" customFormat="1" ht="15.75">
      <c r="A52" s="153"/>
      <c r="B52" s="156"/>
    </row>
    <row r="53" spans="1:2" s="147" customFormat="1" ht="15.75">
      <c r="A53" s="153"/>
      <c r="B53" s="156"/>
    </row>
    <row r="54" spans="1:2" s="147" customFormat="1" ht="15.75">
      <c r="A54" s="153"/>
      <c r="B54" s="156"/>
    </row>
    <row r="55" spans="1:2" s="147" customFormat="1" ht="15.75">
      <c r="A55" s="153"/>
      <c r="B55" s="156"/>
    </row>
    <row r="56" spans="1:2" s="147" customFormat="1" ht="15.75">
      <c r="A56" s="153"/>
      <c r="B56" s="156"/>
    </row>
    <row r="57" spans="1:2" s="147" customFormat="1" ht="15.75">
      <c r="A57" s="153"/>
      <c r="B57" s="156"/>
    </row>
    <row r="58" spans="1:2" s="147" customFormat="1" ht="15.75">
      <c r="A58" s="153"/>
      <c r="B58" s="156"/>
    </row>
    <row r="59" spans="1:2" s="147" customFormat="1" ht="15.75">
      <c r="A59" s="153"/>
      <c r="B59" s="156"/>
    </row>
    <row r="60" spans="1:2" s="147" customFormat="1" ht="15.75">
      <c r="A60" s="153"/>
      <c r="B60" s="156"/>
    </row>
    <row r="61" spans="1:2" s="147" customFormat="1" ht="15.75">
      <c r="A61" s="153"/>
      <c r="B61" s="156"/>
    </row>
    <row r="62" spans="1:2" s="147" customFormat="1" ht="15.75">
      <c r="A62" s="153"/>
      <c r="B62" s="156"/>
    </row>
    <row r="63" spans="1:2" s="147" customFormat="1" ht="15.75">
      <c r="A63" s="153"/>
      <c r="B63" s="156"/>
    </row>
    <row r="64" spans="1:2" s="147" customFormat="1" ht="15.75">
      <c r="A64" s="153"/>
      <c r="B64" s="156"/>
    </row>
    <row r="65" spans="1:2" s="147" customFormat="1" ht="15.75">
      <c r="A65" s="153"/>
      <c r="B65" s="156"/>
    </row>
    <row r="66" spans="1:2" s="147" customFormat="1" ht="15.75">
      <c r="A66" s="153"/>
      <c r="B66" s="156"/>
    </row>
    <row r="67" spans="1:2" s="147" customFormat="1" ht="15.75">
      <c r="A67" s="153"/>
      <c r="B67" s="156"/>
    </row>
    <row r="68" spans="1:2" s="147" customFormat="1" ht="15.75">
      <c r="A68" s="153"/>
      <c r="B68" s="156"/>
    </row>
    <row r="69" spans="1:2" s="147" customFormat="1" ht="15.75">
      <c r="A69" s="153"/>
      <c r="B69" s="156"/>
    </row>
    <row r="70" spans="1:2" s="147" customFormat="1" ht="15.75">
      <c r="A70" s="153"/>
      <c r="B70" s="156"/>
    </row>
    <row r="71" spans="1:2" s="147" customFormat="1" ht="15.75">
      <c r="A71" s="153"/>
      <c r="B71" s="156"/>
    </row>
    <row r="72" spans="1:2" s="147" customFormat="1" ht="15.75">
      <c r="A72" s="153"/>
      <c r="B72" s="156"/>
    </row>
    <row r="73" spans="1:2" s="147" customFormat="1" ht="15.75">
      <c r="A73" s="153"/>
      <c r="B73" s="156"/>
    </row>
    <row r="74" spans="1:2" s="147" customFormat="1" ht="15.75">
      <c r="A74" s="153"/>
      <c r="B74" s="156"/>
    </row>
    <row r="75" spans="1:2" s="147" customFormat="1" ht="15.75">
      <c r="A75" s="153"/>
      <c r="B75" s="156"/>
    </row>
    <row r="76" spans="1:2" s="147" customFormat="1" ht="15.75">
      <c r="A76" s="153"/>
      <c r="B76" s="156"/>
    </row>
    <row r="77" spans="1:2" s="147" customFormat="1" ht="15.75">
      <c r="A77" s="153"/>
      <c r="B77" s="156"/>
    </row>
    <row r="78" spans="1:2" s="147" customFormat="1" ht="15.75">
      <c r="A78" s="153"/>
      <c r="B78" s="156"/>
    </row>
    <row r="79" spans="1:2" s="147" customFormat="1" ht="15.75">
      <c r="A79" s="153"/>
      <c r="B79" s="156"/>
    </row>
    <row r="80" spans="1:2" s="147" customFormat="1" ht="15.75">
      <c r="A80" s="153"/>
      <c r="B80" s="156"/>
    </row>
    <row r="81" spans="1:2" s="147" customFormat="1" ht="15.75">
      <c r="A81" s="153"/>
      <c r="B81" s="156"/>
    </row>
    <row r="82" spans="1:2" s="147" customFormat="1" ht="15.75">
      <c r="A82" s="153"/>
      <c r="B82" s="156"/>
    </row>
    <row r="83" spans="1:2" s="147" customFormat="1" ht="15.75">
      <c r="A83" s="153"/>
      <c r="B83" s="156"/>
    </row>
    <row r="84" spans="1:2" s="147" customFormat="1" ht="15.75">
      <c r="A84" s="153"/>
      <c r="B84" s="156"/>
    </row>
    <row r="85" spans="1:2" s="147" customFormat="1" ht="15.75">
      <c r="A85" s="153"/>
      <c r="B85" s="156"/>
    </row>
    <row r="86" spans="1:2" s="147" customFormat="1" ht="15.75">
      <c r="A86" s="153"/>
      <c r="B86" s="156"/>
    </row>
    <row r="87" spans="1:2" s="147" customFormat="1" ht="15.75">
      <c r="A87" s="153"/>
      <c r="B87" s="156"/>
    </row>
    <row r="88" spans="1:2" s="147" customFormat="1" ht="15.75">
      <c r="A88" s="153"/>
      <c r="B88" s="156"/>
    </row>
    <row r="89" spans="1:2" s="147" customFormat="1" ht="15.75">
      <c r="A89" s="153"/>
      <c r="B89" s="156"/>
    </row>
    <row r="90" spans="1:2" s="147" customFormat="1" ht="15.75">
      <c r="A90" s="153"/>
      <c r="B90" s="156"/>
    </row>
    <row r="91" spans="1:2" s="147" customFormat="1" ht="15.75">
      <c r="A91" s="153"/>
      <c r="B91" s="156"/>
    </row>
    <row r="92" spans="1:2" s="147" customFormat="1" ht="15.75">
      <c r="A92" s="153"/>
      <c r="B92" s="156"/>
    </row>
    <row r="93" spans="1:2" s="147" customFormat="1" ht="15.75">
      <c r="A93" s="153"/>
      <c r="B93" s="156"/>
    </row>
    <row r="94" spans="1:2" s="147" customFormat="1" ht="15.75">
      <c r="A94" s="153"/>
      <c r="B94" s="156"/>
    </row>
    <row r="95" spans="1:2" s="147" customFormat="1" ht="15.75">
      <c r="A95" s="153"/>
      <c r="B95" s="156"/>
    </row>
    <row r="96" spans="1:2" s="147" customFormat="1" ht="15.75">
      <c r="A96" s="153"/>
      <c r="B96" s="156"/>
    </row>
    <row r="97" spans="1:2" s="147" customFormat="1" ht="15.75">
      <c r="A97" s="153"/>
      <c r="B97" s="156"/>
    </row>
    <row r="98" spans="1:2" s="147" customFormat="1" ht="15.75">
      <c r="A98" s="153"/>
      <c r="B98" s="156"/>
    </row>
    <row r="99" spans="1:2" s="147" customFormat="1" ht="15.75">
      <c r="A99" s="153"/>
      <c r="B99" s="156"/>
    </row>
    <row r="100" spans="1:2" s="147" customFormat="1" ht="15.75">
      <c r="A100" s="153"/>
      <c r="B100" s="156"/>
    </row>
    <row r="101" spans="1:2" s="147" customFormat="1" ht="15.75">
      <c r="A101" s="153"/>
      <c r="B101" s="156"/>
    </row>
    <row r="102" spans="1:2" s="147" customFormat="1" ht="15.75">
      <c r="A102" s="153"/>
      <c r="B102" s="156"/>
    </row>
    <row r="103" spans="1:2" s="147" customFormat="1" ht="15.75">
      <c r="A103" s="153"/>
      <c r="B103" s="156"/>
    </row>
    <row r="104" spans="1:2" s="147" customFormat="1" ht="15.75">
      <c r="A104" s="153"/>
      <c r="B104" s="156"/>
    </row>
    <row r="105" spans="1:2" s="147" customFormat="1" ht="15.75">
      <c r="A105" s="153"/>
      <c r="B105" s="156"/>
    </row>
    <row r="106" spans="1:2" s="147" customFormat="1" ht="15.75">
      <c r="A106" s="153"/>
      <c r="B106" s="156"/>
    </row>
    <row r="107" spans="1:2" s="147" customFormat="1" ht="15.75">
      <c r="A107" s="153"/>
      <c r="B107" s="156"/>
    </row>
    <row r="108" spans="1:2" s="147" customFormat="1" ht="15.75">
      <c r="A108" s="153"/>
      <c r="B108" s="156"/>
    </row>
    <row r="109" spans="1:2" s="147" customFormat="1" ht="15.75">
      <c r="A109" s="153"/>
      <c r="B109" s="156"/>
    </row>
    <row r="110" spans="1:2" s="147" customFormat="1" ht="15.75">
      <c r="A110" s="153"/>
      <c r="B110" s="156"/>
    </row>
    <row r="111" spans="1:2" s="147" customFormat="1" ht="15.75">
      <c r="A111" s="153"/>
      <c r="B111" s="156"/>
    </row>
    <row r="112" spans="1:2" s="147" customFormat="1" ht="15.75">
      <c r="A112" s="153"/>
      <c r="B112" s="156"/>
    </row>
    <row r="113" spans="1:2" s="147" customFormat="1" ht="15.75">
      <c r="A113" s="153"/>
      <c r="B113" s="156"/>
    </row>
    <row r="114" spans="1:2" s="147" customFormat="1" ht="15.75">
      <c r="A114" s="153"/>
      <c r="B114" s="156"/>
    </row>
    <row r="115" spans="1:2" s="147" customFormat="1" ht="15.75">
      <c r="A115" s="153"/>
      <c r="B115" s="156"/>
    </row>
    <row r="116" spans="1:2" s="147" customFormat="1" ht="15.75">
      <c r="A116" s="153"/>
      <c r="B116" s="156"/>
    </row>
    <row r="117" spans="1:2" s="147" customFormat="1" ht="15.75">
      <c r="A117" s="153"/>
      <c r="B117" s="156"/>
    </row>
    <row r="118" spans="1:2" s="147" customFormat="1" ht="15.75">
      <c r="A118" s="153"/>
      <c r="B118" s="156"/>
    </row>
    <row r="119" spans="1:2" s="147" customFormat="1" ht="15.75">
      <c r="A119" s="153"/>
      <c r="B119" s="156"/>
    </row>
    <row r="120" spans="1:2" s="147" customFormat="1" ht="15.75">
      <c r="A120" s="153"/>
      <c r="B120" s="156"/>
    </row>
    <row r="121" spans="1:2" s="147" customFormat="1" ht="15.75">
      <c r="A121" s="153"/>
      <c r="B121" s="156"/>
    </row>
    <row r="122" spans="1:2" s="147" customFormat="1" ht="15.75">
      <c r="A122" s="153"/>
      <c r="B122" s="156"/>
    </row>
    <row r="123" spans="1:2" s="147" customFormat="1" ht="15.75">
      <c r="A123" s="153"/>
      <c r="B123" s="156"/>
    </row>
    <row r="124" spans="1:2" s="147" customFormat="1" ht="15.75">
      <c r="A124" s="153"/>
      <c r="B124" s="156"/>
    </row>
    <row r="125" spans="1:2" s="147" customFormat="1" ht="15.75">
      <c r="A125" s="153"/>
      <c r="B125" s="156"/>
    </row>
    <row r="126" spans="1:2" s="147" customFormat="1" ht="15.75">
      <c r="A126" s="153"/>
      <c r="B126" s="156"/>
    </row>
    <row r="127" spans="1:2" s="147" customFormat="1" ht="15.75">
      <c r="A127" s="153"/>
      <c r="B127" s="156"/>
    </row>
    <row r="128" spans="1:2" s="147" customFormat="1" ht="15.75">
      <c r="A128" s="153"/>
      <c r="B128" s="156"/>
    </row>
    <row r="129" spans="1:2" s="147" customFormat="1" ht="15.75">
      <c r="A129" s="153"/>
      <c r="B129" s="156"/>
    </row>
    <row r="130" spans="1:2" s="147" customFormat="1" ht="15.75">
      <c r="A130" s="153"/>
      <c r="B130" s="156"/>
    </row>
    <row r="131" spans="1:2" s="147" customFormat="1" ht="15.75">
      <c r="A131" s="153"/>
      <c r="B131" s="156"/>
    </row>
    <row r="132" spans="1:2" s="147" customFormat="1" ht="15.75">
      <c r="A132" s="153"/>
      <c r="B132" s="156"/>
    </row>
    <row r="133" spans="1:2" s="147" customFormat="1" ht="15.75">
      <c r="A133" s="153"/>
      <c r="B133" s="156"/>
    </row>
    <row r="134" spans="1:2" s="147" customFormat="1" ht="15.75">
      <c r="A134" s="153"/>
      <c r="B134" s="156"/>
    </row>
    <row r="135" spans="1:2" s="147" customFormat="1" ht="15.75">
      <c r="A135" s="153"/>
      <c r="B135" s="156"/>
    </row>
    <row r="136" spans="1:2" s="147" customFormat="1" ht="15.75">
      <c r="A136" s="153"/>
      <c r="B136" s="156"/>
    </row>
    <row r="137" spans="1:2" s="147" customFormat="1" ht="15.75">
      <c r="A137" s="153"/>
      <c r="B137" s="156"/>
    </row>
    <row r="138" spans="1:2" s="147" customFormat="1" ht="15.75">
      <c r="A138" s="153"/>
      <c r="B138" s="156"/>
    </row>
    <row r="139" spans="1:2" s="147" customFormat="1" ht="15.75">
      <c r="A139" s="153"/>
      <c r="B139" s="156"/>
    </row>
    <row r="140" spans="1:2" s="147" customFormat="1" ht="15.75">
      <c r="A140" s="153"/>
      <c r="B140" s="156"/>
    </row>
    <row r="141" spans="1:2" s="147" customFormat="1" ht="15.75">
      <c r="A141" s="153"/>
      <c r="B141" s="156"/>
    </row>
    <row r="142" spans="1:2" s="147" customFormat="1" ht="15.75">
      <c r="A142" s="153"/>
      <c r="B142" s="156"/>
    </row>
    <row r="143" spans="1:2" s="147" customFormat="1" ht="15.75">
      <c r="A143" s="153"/>
      <c r="B143" s="156"/>
    </row>
    <row r="144" spans="1:2" s="147" customFormat="1" ht="15.75">
      <c r="A144" s="153"/>
      <c r="B144" s="156"/>
    </row>
    <row r="145" spans="1:2" s="147" customFormat="1" ht="15.75">
      <c r="A145" s="153"/>
      <c r="B145" s="156"/>
    </row>
    <row r="146" spans="1:2" s="147" customFormat="1" ht="15.75">
      <c r="A146" s="153"/>
      <c r="B146" s="156"/>
    </row>
    <row r="147" spans="1:2" s="147" customFormat="1" ht="15.75">
      <c r="A147" s="153"/>
      <c r="B147" s="156"/>
    </row>
    <row r="148" spans="1:2" s="147" customFormat="1" ht="15.75">
      <c r="A148" s="153"/>
      <c r="B148" s="156"/>
    </row>
    <row r="149" spans="1:2" s="147" customFormat="1" ht="15.75">
      <c r="A149" s="153"/>
      <c r="B149" s="156"/>
    </row>
    <row r="150" spans="1:2" s="147" customFormat="1" ht="15.75">
      <c r="A150" s="153"/>
      <c r="B150" s="156"/>
    </row>
    <row r="151" spans="1:2" s="147" customFormat="1" ht="15.75">
      <c r="A151" s="153"/>
      <c r="B151" s="156"/>
    </row>
    <row r="152" spans="1:2" s="147" customFormat="1" ht="15.75">
      <c r="A152" s="153"/>
      <c r="B152" s="156"/>
    </row>
    <row r="153" spans="1:2" s="147" customFormat="1" ht="15.75">
      <c r="A153" s="153"/>
      <c r="B153" s="156"/>
    </row>
    <row r="154" spans="1:2" s="147" customFormat="1" ht="15.75">
      <c r="A154" s="153"/>
      <c r="B154" s="156"/>
    </row>
    <row r="155" spans="1:2" s="147" customFormat="1" ht="15.75">
      <c r="A155" s="153"/>
      <c r="B155" s="156"/>
    </row>
    <row r="156" spans="1:2" s="147" customFormat="1" ht="15.75">
      <c r="A156" s="153"/>
      <c r="B156" s="156"/>
    </row>
    <row r="157" spans="1:2" s="147" customFormat="1" ht="15.75">
      <c r="A157" s="153"/>
      <c r="B157" s="156"/>
    </row>
    <row r="158" spans="1:2" s="147" customFormat="1" ht="15.75">
      <c r="A158" s="153"/>
      <c r="B158" s="156"/>
    </row>
    <row r="159" spans="1:2" s="147" customFormat="1" ht="15.75">
      <c r="A159" s="153"/>
      <c r="B159" s="156"/>
    </row>
    <row r="160" spans="1:2" s="147" customFormat="1" ht="15.75">
      <c r="A160" s="153"/>
      <c r="B160" s="156"/>
    </row>
    <row r="161" spans="1:2" s="147" customFormat="1" ht="15.75">
      <c r="A161" s="153"/>
      <c r="B161" s="156"/>
    </row>
    <row r="162" spans="1:2" s="147" customFormat="1" ht="15.75">
      <c r="A162" s="153"/>
      <c r="B162" s="156"/>
    </row>
    <row r="163" spans="1:2" s="147" customFormat="1" ht="15.75">
      <c r="A163" s="153"/>
      <c r="B163" s="156"/>
    </row>
    <row r="164" spans="1:2" s="147" customFormat="1" ht="15.75">
      <c r="A164" s="153"/>
      <c r="B164" s="156"/>
    </row>
    <row r="165" spans="1:2" s="147" customFormat="1" ht="15.75">
      <c r="A165" s="153"/>
      <c r="B165" s="156"/>
    </row>
    <row r="166" spans="1:2" s="147" customFormat="1" ht="15.75">
      <c r="A166" s="153"/>
      <c r="B166" s="156"/>
    </row>
    <row r="167" spans="1:2" s="147" customFormat="1" ht="15.75">
      <c r="A167" s="153"/>
      <c r="B167" s="156"/>
    </row>
    <row r="168" spans="1:2" s="147" customFormat="1" ht="15.75">
      <c r="A168" s="153"/>
      <c r="B168" s="156"/>
    </row>
    <row r="169" spans="1:2" s="147" customFormat="1" ht="15.75">
      <c r="A169" s="153"/>
      <c r="B169" s="156"/>
    </row>
    <row r="170" spans="1:2" s="147" customFormat="1" ht="15.75">
      <c r="A170" s="153"/>
      <c r="B170" s="156"/>
    </row>
    <row r="171" spans="1:2" s="147" customFormat="1" ht="15.75">
      <c r="A171" s="153"/>
      <c r="B171" s="156"/>
    </row>
    <row r="172" spans="1:2" s="147" customFormat="1" ht="15.75">
      <c r="A172" s="153"/>
      <c r="B172" s="156"/>
    </row>
    <row r="173" spans="1:2" s="147" customFormat="1" ht="15.75">
      <c r="A173" s="153"/>
      <c r="B173" s="156"/>
    </row>
    <row r="174" spans="1:2" s="147" customFormat="1" ht="15.75">
      <c r="A174" s="153"/>
      <c r="B174" s="156"/>
    </row>
    <row r="175" spans="1:2" s="147" customFormat="1" ht="15.75">
      <c r="A175" s="153"/>
      <c r="B175" s="156"/>
    </row>
    <row r="176" spans="1:2" s="147" customFormat="1" ht="15.75">
      <c r="A176" s="153"/>
      <c r="B176" s="156"/>
    </row>
    <row r="177" spans="1:2" s="147" customFormat="1" ht="15.75">
      <c r="A177" s="153"/>
      <c r="B177" s="156"/>
    </row>
    <row r="178" spans="1:2" s="147" customFormat="1" ht="15.75">
      <c r="A178" s="153"/>
      <c r="B178" s="156"/>
    </row>
    <row r="179" spans="1:2" s="147" customFormat="1" ht="15.75">
      <c r="A179" s="153"/>
      <c r="B179" s="156"/>
    </row>
    <row r="180" spans="1:2" s="147" customFormat="1" ht="15.75">
      <c r="A180" s="153"/>
      <c r="B180" s="156"/>
    </row>
    <row r="181" spans="1:2" s="147" customFormat="1" ht="15.75">
      <c r="A181" s="153"/>
      <c r="B181" s="156"/>
    </row>
    <row r="182" spans="1:2" s="147" customFormat="1" ht="15.75">
      <c r="A182" s="153"/>
      <c r="B182" s="156"/>
    </row>
    <row r="183" spans="1:2" s="147" customFormat="1" ht="15.75">
      <c r="A183" s="153"/>
      <c r="B183" s="156"/>
    </row>
    <row r="184" spans="1:2" s="147" customFormat="1" ht="15.75">
      <c r="A184" s="153"/>
      <c r="B184" s="156"/>
    </row>
    <row r="185" spans="1:2" s="147" customFormat="1" ht="15.75">
      <c r="A185" s="153"/>
      <c r="B185" s="156"/>
    </row>
    <row r="186" spans="1:2" s="147" customFormat="1" ht="15.75">
      <c r="A186" s="153"/>
      <c r="B186" s="156"/>
    </row>
    <row r="187" spans="1:2" s="147" customFormat="1" ht="15.75">
      <c r="A187" s="153"/>
      <c r="B187" s="156"/>
    </row>
    <row r="188" spans="1:2" s="147" customFormat="1" ht="15.75">
      <c r="A188" s="153"/>
      <c r="B188" s="156"/>
    </row>
    <row r="189" spans="1:2" s="147" customFormat="1" ht="15.75">
      <c r="A189" s="153"/>
      <c r="B189" s="156"/>
    </row>
    <row r="190" spans="1:2" s="147" customFormat="1" ht="15.75">
      <c r="A190" s="153"/>
      <c r="B190" s="156"/>
    </row>
    <row r="191" spans="1:2" s="147" customFormat="1" ht="15.75">
      <c r="A191" s="153"/>
      <c r="B191" s="156"/>
    </row>
    <row r="192" spans="1:2" s="147" customFormat="1" ht="15.75">
      <c r="A192" s="153"/>
      <c r="B192" s="156"/>
    </row>
    <row r="193" spans="1:2" s="147" customFormat="1" ht="15.75">
      <c r="A193" s="153"/>
      <c r="B193" s="156"/>
    </row>
    <row r="194" spans="1:2" s="147" customFormat="1" ht="15.75">
      <c r="A194" s="153"/>
      <c r="B194" s="156"/>
    </row>
    <row r="195" spans="1:2" s="147" customFormat="1" ht="15.75">
      <c r="A195" s="153"/>
      <c r="B195" s="156"/>
    </row>
    <row r="196" spans="1:2" s="147" customFormat="1" ht="15.75">
      <c r="A196" s="153"/>
      <c r="B196" s="156"/>
    </row>
    <row r="197" spans="1:2" s="147" customFormat="1" ht="15.75">
      <c r="A197" s="153"/>
      <c r="B197" s="156"/>
    </row>
    <row r="198" spans="1:2" s="147" customFormat="1" ht="15.75">
      <c r="A198" s="153"/>
      <c r="B198" s="156"/>
    </row>
    <row r="199" spans="1:2" s="147" customFormat="1" ht="15.75">
      <c r="A199" s="153"/>
      <c r="B199" s="156"/>
    </row>
    <row r="200" spans="1:2" s="147" customFormat="1" ht="15.75">
      <c r="A200" s="153"/>
      <c r="B200" s="156"/>
    </row>
    <row r="201" spans="1:2" s="147" customFormat="1" ht="15.75">
      <c r="A201" s="153"/>
      <c r="B201" s="156"/>
    </row>
    <row r="202" spans="1:2" s="147" customFormat="1" ht="15.75">
      <c r="A202" s="153"/>
      <c r="B202" s="156"/>
    </row>
    <row r="203" spans="1:2" s="147" customFormat="1" ht="15.75">
      <c r="A203" s="153"/>
      <c r="B203" s="156"/>
    </row>
    <row r="204" spans="1:2" s="147" customFormat="1" ht="15.75">
      <c r="A204" s="153"/>
      <c r="B204" s="156"/>
    </row>
    <row r="205" spans="1:2" s="147" customFormat="1" ht="15.75">
      <c r="A205" s="153"/>
      <c r="B205" s="156"/>
    </row>
    <row r="206" spans="1:2" s="147" customFormat="1" ht="15.75">
      <c r="A206" s="153"/>
      <c r="B206" s="156"/>
    </row>
    <row r="207" spans="1:2" s="147" customFormat="1" ht="15.75">
      <c r="A207" s="153"/>
      <c r="B207" s="156"/>
    </row>
    <row r="208" spans="1:2" s="147" customFormat="1" ht="15.75">
      <c r="A208" s="153"/>
      <c r="B208" s="156"/>
    </row>
    <row r="209" spans="1:2" s="147" customFormat="1" ht="15.75">
      <c r="A209" s="153"/>
      <c r="B209" s="156"/>
    </row>
    <row r="210" spans="1:2" s="147" customFormat="1" ht="15.75">
      <c r="A210" s="153"/>
      <c r="B210" s="156"/>
    </row>
    <row r="211" spans="1:2" s="147" customFormat="1" ht="15.75">
      <c r="A211" s="153"/>
      <c r="B211" s="156"/>
    </row>
    <row r="212" spans="1:2" s="147" customFormat="1" ht="15.75">
      <c r="A212" s="153"/>
      <c r="B212" s="156"/>
    </row>
    <row r="213" spans="1:2" s="147" customFormat="1" ht="15.75">
      <c r="A213" s="153"/>
      <c r="B213" s="156"/>
    </row>
    <row r="214" spans="1:2" s="147" customFormat="1" ht="15.75">
      <c r="A214" s="153"/>
      <c r="B214" s="156"/>
    </row>
    <row r="215" spans="1:2" s="147" customFormat="1" ht="15.75">
      <c r="A215" s="153"/>
      <c r="B215" s="156"/>
    </row>
    <row r="216" spans="1:2" s="147" customFormat="1" ht="15.75">
      <c r="A216" s="153"/>
      <c r="B216" s="156"/>
    </row>
    <row r="217" spans="1:2" s="147" customFormat="1" ht="15.75">
      <c r="A217" s="153"/>
      <c r="B217" s="156"/>
    </row>
    <row r="218" spans="1:2" s="147" customFormat="1" ht="15.75">
      <c r="A218" s="153"/>
      <c r="B218" s="156"/>
    </row>
    <row r="219" spans="1:2" s="147" customFormat="1" ht="15.75">
      <c r="A219" s="153"/>
      <c r="B219" s="156"/>
    </row>
    <row r="220" spans="1:2" s="147" customFormat="1" ht="15.75">
      <c r="A220" s="153"/>
      <c r="B220" s="156"/>
    </row>
    <row r="221" spans="1:2" s="147" customFormat="1" ht="15.75">
      <c r="A221" s="153"/>
      <c r="B221" s="156"/>
    </row>
    <row r="222" spans="1:2" s="147" customFormat="1" ht="15.75">
      <c r="A222" s="153"/>
      <c r="B222" s="156"/>
    </row>
    <row r="223" spans="1:2" s="147" customFormat="1" ht="15.75">
      <c r="A223" s="153"/>
      <c r="B223" s="156"/>
    </row>
    <row r="224" spans="1:2" s="147" customFormat="1" ht="15.75">
      <c r="A224" s="153"/>
      <c r="B224" s="156"/>
    </row>
    <row r="225" spans="1:2" s="147" customFormat="1" ht="15.75">
      <c r="A225" s="153"/>
      <c r="B225" s="156"/>
    </row>
    <row r="226" spans="1:2" s="147" customFormat="1" ht="15.75">
      <c r="A226" s="153"/>
      <c r="B226" s="156"/>
    </row>
    <row r="227" spans="1:2" s="147" customFormat="1" ht="15.75">
      <c r="A227" s="153"/>
      <c r="B227" s="156"/>
    </row>
    <row r="228" spans="1:2" s="147" customFormat="1" ht="15.75">
      <c r="A228" s="153"/>
      <c r="B228" s="156"/>
    </row>
    <row r="229" spans="1:2" s="147" customFormat="1" ht="15.75">
      <c r="A229" s="153"/>
      <c r="B229" s="156"/>
    </row>
    <row r="230" spans="1:2" s="147" customFormat="1" ht="15.75">
      <c r="A230" s="153"/>
      <c r="B230" s="156"/>
    </row>
    <row r="231" spans="1:2" s="147" customFormat="1" ht="15.75">
      <c r="A231" s="153"/>
      <c r="B231" s="156"/>
    </row>
    <row r="232" spans="1:2" s="147" customFormat="1" ht="15.75">
      <c r="A232" s="153"/>
      <c r="B232" s="156"/>
    </row>
    <row r="233" spans="1:2" s="147" customFormat="1" ht="15.75">
      <c r="A233" s="153"/>
      <c r="B233" s="156"/>
    </row>
    <row r="234" spans="1:2" s="147" customFormat="1" ht="15.75">
      <c r="A234" s="153"/>
      <c r="B234" s="156"/>
    </row>
    <row r="235" spans="1:2" s="147" customFormat="1" ht="15.75">
      <c r="A235" s="153"/>
      <c r="B235" s="156"/>
    </row>
    <row r="236" spans="1:2" s="147" customFormat="1" ht="15.75">
      <c r="A236" s="153"/>
      <c r="B236" s="156"/>
    </row>
    <row r="237" spans="1:2" s="147" customFormat="1" ht="15.75">
      <c r="A237" s="153"/>
      <c r="B237" s="156"/>
    </row>
    <row r="238" spans="1:2" s="147" customFormat="1" ht="15.75">
      <c r="A238" s="153"/>
      <c r="B238" s="156"/>
    </row>
    <row r="239" spans="1:2" s="147" customFormat="1" ht="15.75">
      <c r="A239" s="153"/>
      <c r="B239" s="156"/>
    </row>
    <row r="240" spans="1:2" s="147" customFormat="1" ht="15.75">
      <c r="A240" s="153"/>
      <c r="B240" s="156"/>
    </row>
    <row r="241" spans="1:2" s="147" customFormat="1" ht="15.75">
      <c r="A241" s="153"/>
      <c r="B241" s="156"/>
    </row>
    <row r="242" spans="1:2" s="147" customFormat="1" ht="15.75">
      <c r="A242" s="153"/>
      <c r="B242" s="156"/>
    </row>
    <row r="243" spans="1:2" s="147" customFormat="1" ht="15.75">
      <c r="A243" s="153"/>
      <c r="B243" s="156"/>
    </row>
    <row r="244" spans="1:2" s="147" customFormat="1" ht="15.75">
      <c r="A244" s="153"/>
      <c r="B244" s="156"/>
    </row>
    <row r="245" spans="1:2" s="147" customFormat="1" ht="15.75">
      <c r="A245" s="153"/>
      <c r="B245" s="156"/>
    </row>
    <row r="246" spans="1:2" s="147" customFormat="1" ht="15.75">
      <c r="A246" s="153"/>
      <c r="B246" s="156"/>
    </row>
    <row r="247" spans="1:2" s="147" customFormat="1" ht="15.75">
      <c r="A247" s="153"/>
      <c r="B247" s="156"/>
    </row>
    <row r="248" spans="1:2" s="147" customFormat="1" ht="15.75">
      <c r="A248" s="153"/>
      <c r="B248" s="156"/>
    </row>
    <row r="249" spans="1:2" s="147" customFormat="1" ht="15.75">
      <c r="A249" s="153"/>
      <c r="B249" s="156"/>
    </row>
    <row r="250" spans="1:2" s="147" customFormat="1" ht="15.75">
      <c r="A250" s="153"/>
      <c r="B250" s="156"/>
    </row>
    <row r="251" spans="1:2" s="147" customFormat="1" ht="15.75">
      <c r="A251" s="153"/>
      <c r="B251" s="156"/>
    </row>
    <row r="252" spans="1:2" s="147" customFormat="1" ht="15.75">
      <c r="A252" s="153"/>
      <c r="B252" s="156"/>
    </row>
    <row r="253" spans="1:2" s="147" customFormat="1" ht="15.75">
      <c r="A253" s="153"/>
      <c r="B253" s="156"/>
    </row>
    <row r="254" spans="1:2" s="147" customFormat="1" ht="15.75">
      <c r="A254" s="153"/>
      <c r="B254" s="156"/>
    </row>
    <row r="255" spans="1:2" s="147" customFormat="1" ht="15.75">
      <c r="A255" s="153"/>
      <c r="B255" s="156"/>
    </row>
    <row r="256" spans="1:2" s="147" customFormat="1" ht="15.75">
      <c r="A256" s="153"/>
      <c r="B256" s="156"/>
    </row>
    <row r="257" spans="1:2" s="147" customFormat="1" ht="15.75">
      <c r="A257" s="153"/>
      <c r="B257" s="156"/>
    </row>
    <row r="258" spans="1:2" s="147" customFormat="1" ht="15.75">
      <c r="A258" s="153"/>
      <c r="B258" s="156"/>
    </row>
    <row r="259" spans="1:2" s="147" customFormat="1" ht="15.75">
      <c r="A259" s="153"/>
      <c r="B259" s="156"/>
    </row>
    <row r="260" spans="1:2" s="147" customFormat="1" ht="15.75">
      <c r="A260" s="153"/>
      <c r="B260" s="156"/>
    </row>
    <row r="261" spans="1:2" s="147" customFormat="1" ht="15.75">
      <c r="A261" s="153"/>
      <c r="B261" s="156"/>
    </row>
    <row r="262" spans="1:2" s="147" customFormat="1" ht="15.75">
      <c r="A262" s="153"/>
      <c r="B262" s="156"/>
    </row>
    <row r="263" spans="1:2" s="147" customFormat="1" ht="15.75">
      <c r="A263" s="153"/>
      <c r="B263" s="156"/>
    </row>
    <row r="264" spans="1:2" s="147" customFormat="1" ht="15.75">
      <c r="A264" s="153"/>
      <c r="B264" s="156"/>
    </row>
    <row r="265" spans="1:2" s="147" customFormat="1" ht="15.75">
      <c r="A265" s="153"/>
      <c r="B265" s="156"/>
    </row>
    <row r="266" spans="1:2" s="147" customFormat="1" ht="15.75">
      <c r="A266" s="153"/>
      <c r="B266" s="156"/>
    </row>
    <row r="267" spans="1:2" s="147" customFormat="1" ht="15.75">
      <c r="A267" s="153"/>
      <c r="B267" s="156"/>
    </row>
    <row r="268" spans="1:2" s="147" customFormat="1" ht="15.75">
      <c r="A268" s="153"/>
      <c r="B268" s="156"/>
    </row>
    <row r="269" spans="1:2" s="147" customFormat="1" ht="15.75">
      <c r="A269" s="153"/>
      <c r="B269" s="156"/>
    </row>
    <row r="270" spans="1:2" s="147" customFormat="1" ht="15.75">
      <c r="A270" s="153"/>
      <c r="B270" s="156"/>
    </row>
    <row r="271" spans="1:2" s="147" customFormat="1" ht="15.75">
      <c r="A271" s="153"/>
      <c r="B271" s="156"/>
    </row>
    <row r="272" spans="1:2" s="147" customFormat="1" ht="15.75">
      <c r="A272" s="153"/>
      <c r="B272" s="156"/>
    </row>
    <row r="273" spans="1:2" s="147" customFormat="1" ht="15.75">
      <c r="A273" s="153"/>
      <c r="B273" s="156"/>
    </row>
    <row r="274" spans="1:2" s="147" customFormat="1" ht="15.75">
      <c r="A274" s="153"/>
      <c r="B274" s="156"/>
    </row>
    <row r="275" spans="1:2" s="147" customFormat="1" ht="15.75">
      <c r="A275" s="153"/>
      <c r="B275" s="156"/>
    </row>
    <row r="276" spans="1:2" s="147" customFormat="1" ht="15.75">
      <c r="A276" s="153"/>
      <c r="B276" s="156"/>
    </row>
    <row r="277" spans="1:2" s="147" customFormat="1" ht="15.75">
      <c r="A277" s="153"/>
      <c r="B277" s="156"/>
    </row>
    <row r="278" spans="1:2" s="147" customFormat="1" ht="15.75">
      <c r="A278" s="153"/>
      <c r="B278" s="156"/>
    </row>
    <row r="279" spans="1:2" s="147" customFormat="1" ht="15.75">
      <c r="A279" s="153"/>
      <c r="B279" s="156"/>
    </row>
    <row r="280" spans="1:2" s="147" customFormat="1" ht="15.75">
      <c r="A280" s="153"/>
      <c r="B280" s="156"/>
    </row>
    <row r="281" spans="1:2" s="147" customFormat="1" ht="15.75">
      <c r="A281" s="153"/>
      <c r="B281" s="156"/>
    </row>
    <row r="282" spans="1:2" s="147" customFormat="1" ht="15.75">
      <c r="A282" s="153"/>
      <c r="B282" s="156"/>
    </row>
    <row r="283" spans="1:2" s="147" customFormat="1" ht="15.75">
      <c r="A283" s="153"/>
      <c r="B283" s="156"/>
    </row>
    <row r="284" spans="1:2" s="147" customFormat="1" ht="15.75">
      <c r="A284" s="153"/>
      <c r="B284" s="156"/>
    </row>
    <row r="285" spans="1:2" s="147" customFormat="1" ht="15.75">
      <c r="A285" s="153"/>
      <c r="B285" s="156"/>
    </row>
    <row r="286" spans="1:2" s="147" customFormat="1" ht="15.75">
      <c r="A286" s="153"/>
      <c r="B286" s="156"/>
    </row>
    <row r="287" spans="1:2" s="147" customFormat="1" ht="15.75">
      <c r="A287" s="153"/>
      <c r="B287" s="156"/>
    </row>
    <row r="288" spans="1:2" s="147" customFormat="1" ht="15.75">
      <c r="A288" s="153"/>
      <c r="B288" s="156"/>
    </row>
    <row r="289" spans="1:2" s="147" customFormat="1" ht="15.75">
      <c r="A289" s="153"/>
      <c r="B289" s="156"/>
    </row>
    <row r="290" spans="1:2" s="147" customFormat="1" ht="15.75">
      <c r="A290" s="153"/>
      <c r="B290" s="156"/>
    </row>
    <row r="291" spans="1:2" s="147" customFormat="1" ht="15.75">
      <c r="A291" s="153"/>
      <c r="B291" s="156"/>
    </row>
    <row r="292" spans="1:2" s="147" customFormat="1" ht="15.75">
      <c r="A292" s="153"/>
      <c r="B292" s="156"/>
    </row>
    <row r="293" spans="1:2" s="147" customFormat="1" ht="15.75">
      <c r="A293" s="153"/>
      <c r="B293" s="156"/>
    </row>
    <row r="294" spans="1:2" s="147" customFormat="1" ht="15.75">
      <c r="A294" s="153"/>
      <c r="B294" s="156"/>
    </row>
    <row r="295" spans="1:2" s="147" customFormat="1" ht="15.75">
      <c r="A295" s="153"/>
      <c r="B295" s="156"/>
    </row>
    <row r="296" spans="1:2" s="147" customFormat="1" ht="15.75">
      <c r="A296" s="153"/>
      <c r="B296" s="156"/>
    </row>
    <row r="297" spans="1:2" s="147" customFormat="1" ht="15.75">
      <c r="A297" s="153"/>
      <c r="B297" s="156"/>
    </row>
    <row r="298" spans="1:2" s="147" customFormat="1" ht="15.75">
      <c r="A298" s="153"/>
      <c r="B298" s="156"/>
    </row>
    <row r="299" spans="1:2" s="147" customFormat="1" ht="15.75">
      <c r="A299" s="153"/>
      <c r="B299" s="156"/>
    </row>
    <row r="300" spans="1:2" s="147" customFormat="1" ht="15.75">
      <c r="A300" s="153"/>
      <c r="B300" s="156"/>
    </row>
    <row r="301" spans="1:2" s="147" customFormat="1" ht="15.75">
      <c r="A301" s="153"/>
      <c r="B301" s="156"/>
    </row>
    <row r="302" spans="1:2" s="147" customFormat="1" ht="15.75">
      <c r="A302" s="153"/>
      <c r="B302" s="156"/>
    </row>
    <row r="303" spans="1:2" s="147" customFormat="1" ht="15.75">
      <c r="A303" s="153"/>
      <c r="B303" s="156"/>
    </row>
    <row r="304" spans="1:2" s="147" customFormat="1" ht="15.75">
      <c r="A304" s="153"/>
      <c r="B304" s="156"/>
    </row>
    <row r="305" spans="1:2" s="147" customFormat="1" ht="15.75">
      <c r="A305" s="153"/>
      <c r="B305" s="156"/>
    </row>
    <row r="306" spans="1:2" s="147" customFormat="1" ht="15.75">
      <c r="A306" s="153"/>
      <c r="B306" s="156"/>
    </row>
    <row r="307" spans="1:2" s="147" customFormat="1" ht="15.75">
      <c r="A307" s="153"/>
      <c r="B307" s="156"/>
    </row>
    <row r="308" spans="1:2" s="147" customFormat="1" ht="15.75">
      <c r="A308" s="153"/>
      <c r="B308" s="156"/>
    </row>
    <row r="309" spans="1:2" s="147" customFormat="1" ht="15.75">
      <c r="A309" s="153"/>
      <c r="B309" s="156"/>
    </row>
    <row r="310" spans="1:2" s="147" customFormat="1" ht="15.75">
      <c r="A310" s="153"/>
      <c r="B310" s="156"/>
    </row>
    <row r="311" spans="1:2" s="147" customFormat="1" ht="15.75">
      <c r="A311" s="153"/>
      <c r="B311" s="156"/>
    </row>
    <row r="312" spans="1:2" s="147" customFormat="1" ht="15.75">
      <c r="A312" s="153"/>
      <c r="B312" s="156"/>
    </row>
    <row r="313" spans="1:2" s="147" customFormat="1" ht="15.75">
      <c r="A313" s="153"/>
      <c r="B313" s="156"/>
    </row>
    <row r="314" spans="1:2" s="147" customFormat="1" ht="15.75">
      <c r="A314" s="153"/>
      <c r="B314" s="156"/>
    </row>
    <row r="315" spans="1:2" s="147" customFormat="1" ht="15.75">
      <c r="A315" s="153"/>
      <c r="B315" s="156"/>
    </row>
    <row r="316" spans="1:2" s="147" customFormat="1" ht="15.75">
      <c r="A316" s="153"/>
      <c r="B316" s="156"/>
    </row>
    <row r="317" spans="1:2" s="147" customFormat="1" ht="15.75">
      <c r="A317" s="153"/>
      <c r="B317" s="156"/>
    </row>
    <row r="318" spans="1:2" s="147" customFormat="1" ht="15.75">
      <c r="A318" s="153"/>
      <c r="B318" s="156"/>
    </row>
    <row r="319" spans="1:2" s="147" customFormat="1" ht="15.75">
      <c r="A319" s="153"/>
      <c r="B319" s="156"/>
    </row>
    <row r="320" spans="1:2" s="147" customFormat="1" ht="15.75">
      <c r="A320" s="153"/>
      <c r="B320" s="156"/>
    </row>
    <row r="321" spans="1:2" s="147" customFormat="1" ht="15.75">
      <c r="A321" s="153"/>
      <c r="B321" s="156"/>
    </row>
    <row r="322" spans="1:2" s="147" customFormat="1" ht="15.75">
      <c r="A322" s="153"/>
      <c r="B322" s="156"/>
    </row>
    <row r="323" spans="1:2" s="147" customFormat="1" ht="15.75">
      <c r="A323" s="153"/>
      <c r="B323" s="156"/>
    </row>
    <row r="324" spans="1:2" s="147" customFormat="1" ht="15.75">
      <c r="A324" s="153"/>
      <c r="B324" s="156"/>
    </row>
    <row r="325" spans="1:2" s="147" customFormat="1" ht="15.75">
      <c r="A325" s="153"/>
      <c r="B325" s="156"/>
    </row>
    <row r="326" spans="1:2" s="147" customFormat="1" ht="15.75">
      <c r="A326" s="153"/>
      <c r="B326" s="156"/>
    </row>
    <row r="327" spans="1:2" s="147" customFormat="1" ht="15.75">
      <c r="A327" s="153"/>
      <c r="B327" s="156"/>
    </row>
    <row r="328" spans="1:2" s="147" customFormat="1" ht="15.75">
      <c r="A328" s="153"/>
      <c r="B328" s="156"/>
    </row>
    <row r="329" spans="1:2" s="147" customFormat="1" ht="15.75">
      <c r="A329" s="153"/>
      <c r="B329" s="156"/>
    </row>
    <row r="330" spans="1:2" s="147" customFormat="1" ht="15.75">
      <c r="A330" s="153"/>
      <c r="B330" s="156"/>
    </row>
    <row r="331" spans="1:2" s="147" customFormat="1" ht="15.75">
      <c r="A331" s="153"/>
      <c r="B331" s="156"/>
    </row>
    <row r="332" spans="1:2" s="147" customFormat="1" ht="15.75">
      <c r="A332" s="153"/>
      <c r="B332" s="156"/>
    </row>
    <row r="333" spans="1:2" s="147" customFormat="1" ht="15.75">
      <c r="A333" s="153"/>
      <c r="B333" s="156"/>
    </row>
    <row r="334" spans="1:2" s="147" customFormat="1" ht="15.75">
      <c r="A334" s="153"/>
      <c r="B334" s="156"/>
    </row>
    <row r="335" spans="1:2" s="147" customFormat="1" ht="15.75">
      <c r="A335" s="153"/>
      <c r="B335" s="156"/>
    </row>
    <row r="336" spans="1:2" s="147" customFormat="1" ht="15.75">
      <c r="A336" s="153"/>
      <c r="B336" s="156"/>
    </row>
    <row r="337" spans="1:2" s="147" customFormat="1" ht="15.75">
      <c r="A337" s="153"/>
      <c r="B337" s="156"/>
    </row>
    <row r="338" spans="1:2" s="147" customFormat="1" ht="15.75">
      <c r="A338" s="153"/>
      <c r="B338" s="156"/>
    </row>
    <row r="339" spans="1:2" s="147" customFormat="1" ht="15.75">
      <c r="A339" s="153"/>
      <c r="B339" s="156"/>
    </row>
    <row r="340" spans="1:2" s="147" customFormat="1" ht="15.75">
      <c r="A340" s="153"/>
      <c r="B340" s="156"/>
    </row>
    <row r="341" spans="1:2" s="147" customFormat="1" ht="15.75">
      <c r="A341" s="153"/>
      <c r="B341" s="156"/>
    </row>
    <row r="342" spans="1:2" s="147" customFormat="1" ht="15.75">
      <c r="A342" s="153"/>
      <c r="B342" s="156"/>
    </row>
    <row r="343" spans="1:2" s="147" customFormat="1" ht="15.75">
      <c r="A343" s="153"/>
      <c r="B343" s="156"/>
    </row>
    <row r="344" spans="1:2" s="147" customFormat="1" ht="15.75">
      <c r="A344" s="153"/>
      <c r="B344" s="156"/>
    </row>
    <row r="345" spans="1:2" s="147" customFormat="1" ht="15.75">
      <c r="A345" s="153"/>
      <c r="B345" s="156"/>
    </row>
    <row r="346" spans="1:2" s="147" customFormat="1" ht="15.75">
      <c r="A346" s="153"/>
      <c r="B346" s="156"/>
    </row>
    <row r="347" spans="1:2" s="147" customFormat="1" ht="15.75">
      <c r="A347" s="153"/>
      <c r="B347" s="156"/>
    </row>
    <row r="348" spans="1:2" s="147" customFormat="1" ht="15.75">
      <c r="A348" s="153"/>
      <c r="B348" s="156"/>
    </row>
    <row r="349" spans="1:2" s="147" customFormat="1" ht="15.75">
      <c r="A349" s="153"/>
      <c r="B349" s="156"/>
    </row>
    <row r="350" spans="1:2" s="147" customFormat="1" ht="15.75">
      <c r="A350" s="153"/>
      <c r="B350" s="156"/>
    </row>
    <row r="351" spans="1:2" s="147" customFormat="1" ht="15.75">
      <c r="A351" s="153"/>
      <c r="B351" s="156"/>
    </row>
    <row r="352" spans="1:2" s="147" customFormat="1" ht="15.75">
      <c r="A352" s="153"/>
      <c r="B352" s="156"/>
    </row>
    <row r="353" spans="1:2" s="147" customFormat="1" ht="15.75">
      <c r="A353" s="153"/>
      <c r="B353" s="156"/>
    </row>
    <row r="354" spans="1:2" s="147" customFormat="1" ht="15.75">
      <c r="A354" s="153"/>
      <c r="B354" s="156"/>
    </row>
    <row r="355" spans="1:2" s="147" customFormat="1" ht="15.75">
      <c r="A355" s="153"/>
      <c r="B355" s="156"/>
    </row>
    <row r="356" spans="1:2" s="147" customFormat="1" ht="15.75">
      <c r="A356" s="153"/>
      <c r="B356" s="156"/>
    </row>
    <row r="357" spans="1:2" s="147" customFormat="1" ht="15.75">
      <c r="A357" s="153"/>
      <c r="B357" s="156"/>
    </row>
    <row r="358" spans="1:2" s="147" customFormat="1" ht="15.75">
      <c r="A358" s="153"/>
      <c r="B358" s="156"/>
    </row>
    <row r="359" spans="1:2" s="147" customFormat="1" ht="15.75">
      <c r="A359" s="153"/>
      <c r="B359" s="156"/>
    </row>
    <row r="360" spans="1:2" s="147" customFormat="1" ht="15.75">
      <c r="A360" s="153"/>
      <c r="B360" s="156"/>
    </row>
    <row r="361" spans="1:2" s="147" customFormat="1" ht="15.75">
      <c r="A361" s="153"/>
      <c r="B361" s="156"/>
    </row>
    <row r="362" spans="1:2" s="147" customFormat="1" ht="15.75">
      <c r="A362" s="153"/>
      <c r="B362" s="156"/>
    </row>
    <row r="363" spans="1:2" s="147" customFormat="1" ht="15.75">
      <c r="A363" s="153"/>
      <c r="B363" s="156"/>
    </row>
    <row r="364" spans="1:2" s="147" customFormat="1" ht="15.75">
      <c r="A364" s="153"/>
      <c r="B364" s="156"/>
    </row>
    <row r="365" spans="1:2" s="147" customFormat="1" ht="15.75">
      <c r="A365" s="153"/>
      <c r="B365" s="156"/>
    </row>
    <row r="366" spans="1:2" s="147" customFormat="1" ht="15.75">
      <c r="A366" s="153"/>
      <c r="B366" s="156"/>
    </row>
    <row r="367" spans="1:2" s="147" customFormat="1" ht="15.75">
      <c r="A367" s="153"/>
      <c r="B367" s="156"/>
    </row>
    <row r="368" spans="1:2" s="147" customFormat="1" ht="15.75">
      <c r="A368" s="153"/>
      <c r="B368" s="156"/>
    </row>
    <row r="369" spans="1:2" s="147" customFormat="1" ht="15.75">
      <c r="A369" s="153"/>
      <c r="B369" s="156"/>
    </row>
    <row r="370" spans="1:2" s="147" customFormat="1" ht="15.75">
      <c r="A370" s="153"/>
      <c r="B370" s="156"/>
    </row>
    <row r="371" spans="1:2" s="147" customFormat="1" ht="15.75">
      <c r="A371" s="153"/>
      <c r="B371" s="156"/>
    </row>
    <row r="372" spans="1:2" s="147" customFormat="1" ht="15.75">
      <c r="A372" s="153"/>
      <c r="B372" s="156"/>
    </row>
    <row r="373" spans="1:2" s="147" customFormat="1" ht="15.75">
      <c r="A373" s="153"/>
      <c r="B373" s="156"/>
    </row>
    <row r="374" spans="1:2" s="147" customFormat="1" ht="15.75">
      <c r="A374" s="153"/>
      <c r="B374" s="156"/>
    </row>
    <row r="375" spans="1:2" s="147" customFormat="1" ht="15.75">
      <c r="A375" s="153"/>
      <c r="B375" s="156"/>
    </row>
    <row r="376" spans="1:2" s="147" customFormat="1" ht="15.75">
      <c r="A376" s="153"/>
      <c r="B376" s="156"/>
    </row>
    <row r="377" spans="1:2" s="147" customFormat="1" ht="15.75">
      <c r="A377" s="153"/>
      <c r="B377" s="156"/>
    </row>
    <row r="378" spans="1:2" s="147" customFormat="1" ht="15.75">
      <c r="A378" s="153"/>
      <c r="B378" s="156"/>
    </row>
    <row r="379" spans="1:2" s="147" customFormat="1" ht="15.75">
      <c r="A379" s="153"/>
      <c r="B379" s="156"/>
    </row>
    <row r="380" spans="1:2" s="147" customFormat="1" ht="15.75">
      <c r="A380" s="153"/>
      <c r="B380" s="156"/>
    </row>
    <row r="381" spans="1:2" s="147" customFormat="1" ht="15.75">
      <c r="A381" s="153"/>
      <c r="B381" s="156"/>
    </row>
    <row r="382" spans="1:2" s="147" customFormat="1" ht="15.75">
      <c r="A382" s="153"/>
      <c r="B382" s="156"/>
    </row>
    <row r="383" spans="1:2" s="147" customFormat="1" ht="15.75">
      <c r="A383" s="153"/>
      <c r="B383" s="156"/>
    </row>
    <row r="384" spans="1:2" s="147" customFormat="1" ht="15.75">
      <c r="A384" s="153"/>
      <c r="B384" s="156"/>
    </row>
    <row r="385" spans="1:2" s="147" customFormat="1" ht="15.75">
      <c r="A385" s="153"/>
      <c r="B385" s="156"/>
    </row>
    <row r="386" spans="1:2" s="147" customFormat="1" ht="15.75">
      <c r="A386" s="153"/>
      <c r="B386" s="156"/>
    </row>
    <row r="387" spans="1:2" s="147" customFormat="1" ht="15.75">
      <c r="A387" s="153"/>
      <c r="B387" s="156"/>
    </row>
    <row r="388" spans="1:2" s="147" customFormat="1" ht="15.75">
      <c r="A388" s="153"/>
      <c r="B388" s="156"/>
    </row>
    <row r="389" spans="1:2" s="147" customFormat="1" ht="15.75">
      <c r="A389" s="153"/>
      <c r="B389" s="156"/>
    </row>
    <row r="390" spans="1:2" s="147" customFormat="1" ht="15.75">
      <c r="A390" s="153"/>
      <c r="B390" s="156"/>
    </row>
    <row r="391" spans="1:2" s="147" customFormat="1" ht="15.75">
      <c r="A391" s="153"/>
      <c r="B391" s="156"/>
    </row>
    <row r="392" spans="1:2" s="147" customFormat="1" ht="15.75">
      <c r="A392" s="153"/>
      <c r="B392" s="156"/>
    </row>
    <row r="393" spans="1:2" s="147" customFormat="1" ht="15.75">
      <c r="A393" s="153"/>
      <c r="B393" s="156"/>
    </row>
    <row r="394" spans="1:2" s="147" customFormat="1" ht="15.75">
      <c r="A394" s="153"/>
      <c r="B394" s="156"/>
    </row>
    <row r="395" spans="1:2" s="147" customFormat="1" ht="15.75">
      <c r="A395" s="153"/>
      <c r="B395" s="156"/>
    </row>
    <row r="396" spans="1:2" s="147" customFormat="1" ht="15.75">
      <c r="A396" s="153"/>
      <c r="B396" s="156"/>
    </row>
    <row r="397" spans="1:2" s="147" customFormat="1" ht="15.75">
      <c r="A397" s="153"/>
      <c r="B397" s="156"/>
    </row>
    <row r="398" spans="1:2" s="147" customFormat="1" ht="15.75">
      <c r="A398" s="153"/>
      <c r="B398" s="156"/>
    </row>
    <row r="399" spans="1:2" s="147" customFormat="1" ht="15.75">
      <c r="A399" s="153"/>
      <c r="B399" s="156"/>
    </row>
    <row r="400" spans="1:2" s="147" customFormat="1" ht="15.75">
      <c r="A400" s="153"/>
      <c r="B400" s="156"/>
    </row>
    <row r="401" spans="1:2" s="147" customFormat="1" ht="15.75">
      <c r="A401" s="153"/>
      <c r="B401" s="156"/>
    </row>
    <row r="402" spans="1:2" s="147" customFormat="1" ht="15.75">
      <c r="A402" s="153"/>
      <c r="B402" s="156"/>
    </row>
    <row r="403" spans="1:2" s="147" customFormat="1" ht="15.75">
      <c r="A403" s="153"/>
      <c r="B403" s="156"/>
    </row>
    <row r="404" spans="1:2" s="147" customFormat="1" ht="15.75">
      <c r="A404" s="153"/>
      <c r="B404" s="156"/>
    </row>
    <row r="405" spans="1:2" s="147" customFormat="1" ht="15.75">
      <c r="A405" s="153"/>
      <c r="B405" s="156"/>
    </row>
    <row r="406" spans="1:2" s="147" customFormat="1" ht="15.75">
      <c r="A406" s="153"/>
      <c r="B406" s="156"/>
    </row>
    <row r="407" spans="1:2" s="147" customFormat="1" ht="15.75">
      <c r="A407" s="153"/>
      <c r="B407" s="156"/>
    </row>
    <row r="408" spans="1:2" s="147" customFormat="1" ht="15.75">
      <c r="A408" s="153"/>
      <c r="B408" s="156"/>
    </row>
    <row r="409" spans="1:2" s="147" customFormat="1" ht="15.75">
      <c r="A409" s="153"/>
      <c r="B409" s="156"/>
    </row>
    <row r="410" spans="1:2" s="147" customFormat="1" ht="15.75">
      <c r="A410" s="153"/>
      <c r="B410" s="156"/>
    </row>
    <row r="411" spans="1:2" s="147" customFormat="1" ht="15.75">
      <c r="A411" s="153"/>
      <c r="B411" s="156"/>
    </row>
    <row r="412" spans="1:2" s="147" customFormat="1" ht="15.75">
      <c r="A412" s="153"/>
      <c r="B412" s="156"/>
    </row>
    <row r="413" spans="1:2" s="147" customFormat="1" ht="15.75">
      <c r="A413" s="153"/>
      <c r="B413" s="156"/>
    </row>
    <row r="414" spans="1:2" s="147" customFormat="1" ht="15.75">
      <c r="A414" s="153"/>
      <c r="B414" s="156"/>
    </row>
    <row r="415" spans="1:2" s="147" customFormat="1" ht="15.75">
      <c r="A415" s="153"/>
      <c r="B415" s="156"/>
    </row>
    <row r="416" spans="1:2" s="147" customFormat="1" ht="15.75">
      <c r="A416" s="153"/>
      <c r="B416" s="156"/>
    </row>
    <row r="417" spans="1:2" s="147" customFormat="1" ht="15.75">
      <c r="A417" s="153"/>
      <c r="B417" s="156"/>
    </row>
    <row r="418" spans="1:2" s="147" customFormat="1" ht="15.75">
      <c r="A418" s="153"/>
      <c r="B418" s="156"/>
    </row>
    <row r="419" spans="1:2" s="147" customFormat="1" ht="15.75">
      <c r="A419" s="153"/>
      <c r="B419" s="156"/>
    </row>
    <row r="420" spans="1:2" s="147" customFormat="1" ht="15.75">
      <c r="A420" s="153"/>
      <c r="B420" s="156"/>
    </row>
    <row r="421" spans="1:2" s="147" customFormat="1" ht="15.75">
      <c r="A421" s="153"/>
      <c r="B421" s="156"/>
    </row>
    <row r="422" spans="1:2" s="147" customFormat="1" ht="15.75">
      <c r="A422" s="153"/>
      <c r="B422" s="156"/>
    </row>
    <row r="423" spans="1:2" s="147" customFormat="1" ht="15.75">
      <c r="A423" s="153"/>
      <c r="B423" s="156"/>
    </row>
    <row r="424" spans="1:2" s="147" customFormat="1" ht="15.75">
      <c r="A424" s="153"/>
      <c r="B424" s="156"/>
    </row>
    <row r="425" spans="1:2" s="147" customFormat="1" ht="15.75">
      <c r="A425" s="153"/>
      <c r="B425" s="156"/>
    </row>
    <row r="426" spans="1:2" s="147" customFormat="1" ht="15.75">
      <c r="A426" s="153"/>
      <c r="B426" s="156"/>
    </row>
    <row r="427" spans="1:2" s="147" customFormat="1" ht="15.75">
      <c r="A427" s="153"/>
      <c r="B427" s="156"/>
    </row>
    <row r="428" spans="1:2" s="147" customFormat="1" ht="15.75">
      <c r="A428" s="153"/>
      <c r="B428" s="156"/>
    </row>
    <row r="429" spans="1:2" s="147" customFormat="1" ht="15.75">
      <c r="A429" s="153"/>
      <c r="B429" s="156"/>
    </row>
    <row r="430" spans="1:2" s="147" customFormat="1" ht="15.75">
      <c r="A430" s="153"/>
      <c r="B430" s="156"/>
    </row>
    <row r="431" spans="1:2" s="147" customFormat="1" ht="15.75">
      <c r="A431" s="153"/>
      <c r="B431" s="156"/>
    </row>
    <row r="432" spans="1:2" s="147" customFormat="1" ht="15.75">
      <c r="A432" s="153"/>
      <c r="B432" s="156"/>
    </row>
    <row r="433" spans="1:2" s="147" customFormat="1" ht="15.75">
      <c r="A433" s="153"/>
      <c r="B433" s="156"/>
    </row>
    <row r="434" spans="1:2" s="147" customFormat="1" ht="15.75">
      <c r="A434" s="153"/>
      <c r="B434" s="156"/>
    </row>
    <row r="435" spans="1:2" s="147" customFormat="1" ht="15.75">
      <c r="A435" s="153"/>
      <c r="B435" s="156"/>
    </row>
    <row r="436" spans="1:2" s="147" customFormat="1" ht="15.75">
      <c r="A436" s="153"/>
      <c r="B436" s="156"/>
    </row>
    <row r="437" spans="1:2" s="147" customFormat="1" ht="15.75">
      <c r="A437" s="153"/>
      <c r="B437" s="156"/>
    </row>
    <row r="438" spans="1:2" s="147" customFormat="1" ht="15.75">
      <c r="A438" s="153"/>
      <c r="B438" s="156"/>
    </row>
    <row r="439" spans="1:2" s="147" customFormat="1" ht="15.75">
      <c r="A439" s="153"/>
      <c r="B439" s="156"/>
    </row>
    <row r="440" spans="1:2" s="147" customFormat="1" ht="15.75">
      <c r="A440" s="153"/>
      <c r="B440" s="156"/>
    </row>
    <row r="441" spans="1:2" s="147" customFormat="1" ht="15.75">
      <c r="A441" s="153"/>
      <c r="B441" s="156"/>
    </row>
    <row r="442" spans="1:2" s="147" customFormat="1" ht="15.75">
      <c r="A442" s="153"/>
      <c r="B442" s="156"/>
    </row>
    <row r="443" spans="1:2" s="147" customFormat="1" ht="15.75">
      <c r="A443" s="153"/>
      <c r="B443" s="156"/>
    </row>
    <row r="444" spans="1:2" s="147" customFormat="1" ht="15.75">
      <c r="A444" s="153"/>
      <c r="B444" s="156"/>
    </row>
    <row r="445" spans="1:2" s="147" customFormat="1" ht="15.75">
      <c r="A445" s="153"/>
      <c r="B445" s="156"/>
    </row>
    <row r="446" spans="1:2" s="147" customFormat="1" ht="15.75">
      <c r="A446" s="153"/>
      <c r="B446" s="156"/>
    </row>
    <row r="447" spans="1:2" s="147" customFormat="1" ht="15.75">
      <c r="A447" s="153"/>
      <c r="B447" s="156"/>
    </row>
    <row r="448" spans="1:2" s="147" customFormat="1" ht="15.75">
      <c r="A448" s="153"/>
      <c r="B448" s="156"/>
    </row>
    <row r="449" spans="1:2" s="147" customFormat="1" ht="15.75">
      <c r="A449" s="153"/>
      <c r="B449" s="156"/>
    </row>
    <row r="450" spans="1:2" s="147" customFormat="1" ht="15.75">
      <c r="A450" s="153"/>
      <c r="B450" s="156"/>
    </row>
    <row r="451" spans="1:2" s="147" customFormat="1" ht="15.75">
      <c r="A451" s="153"/>
      <c r="B451" s="156"/>
    </row>
    <row r="452" spans="1:2" s="147" customFormat="1" ht="15.75">
      <c r="A452" s="153"/>
      <c r="B452" s="156"/>
    </row>
    <row r="453" spans="1:2" s="147" customFormat="1" ht="15.75">
      <c r="A453" s="153"/>
      <c r="B453" s="156"/>
    </row>
    <row r="454" spans="1:2" s="147" customFormat="1" ht="15.75">
      <c r="A454" s="153"/>
      <c r="B454" s="156"/>
    </row>
    <row r="455" spans="1:2" s="147" customFormat="1" ht="15.75">
      <c r="A455" s="153"/>
      <c r="B455" s="156"/>
    </row>
    <row r="456" spans="1:2" s="147" customFormat="1" ht="15.75">
      <c r="A456" s="153"/>
      <c r="B456" s="156"/>
    </row>
    <row r="457" spans="1:2" s="147" customFormat="1" ht="15.75">
      <c r="A457" s="153"/>
      <c r="B457" s="156"/>
    </row>
    <row r="458" spans="1:2" s="147" customFormat="1" ht="15.75">
      <c r="A458" s="153"/>
      <c r="B458" s="156"/>
    </row>
    <row r="459" spans="1:2" s="147" customFormat="1" ht="15.75">
      <c r="A459" s="153"/>
      <c r="B459" s="156"/>
    </row>
    <row r="460" spans="1:2" s="147" customFormat="1" ht="15.75">
      <c r="A460" s="153"/>
      <c r="B460" s="156"/>
    </row>
    <row r="461" spans="1:2" s="147" customFormat="1" ht="15.75">
      <c r="A461" s="153"/>
      <c r="B461" s="156"/>
    </row>
    <row r="462" spans="1:2" s="147" customFormat="1" ht="15.75">
      <c r="A462" s="153"/>
      <c r="B462" s="156"/>
    </row>
    <row r="463" spans="1:2" s="147" customFormat="1" ht="15.75">
      <c r="A463" s="153"/>
      <c r="B463" s="156"/>
    </row>
    <row r="464" spans="1:2" s="147" customFormat="1" ht="15.75">
      <c r="A464" s="153"/>
      <c r="B464" s="156"/>
    </row>
    <row r="465" spans="1:2" s="147" customFormat="1" ht="15.75">
      <c r="A465" s="153"/>
      <c r="B465" s="156"/>
    </row>
    <row r="466" spans="1:2" s="147" customFormat="1" ht="15.75">
      <c r="A466" s="153"/>
      <c r="B466" s="156"/>
    </row>
    <row r="467" spans="1:2" s="147" customFormat="1" ht="15.75">
      <c r="A467" s="153"/>
      <c r="B467" s="156"/>
    </row>
    <row r="468" spans="1:2" s="147" customFormat="1" ht="15.75">
      <c r="A468" s="153"/>
      <c r="B468" s="156"/>
    </row>
    <row r="469" spans="1:2" s="147" customFormat="1" ht="15.75">
      <c r="A469" s="153"/>
      <c r="B469" s="156"/>
    </row>
    <row r="470" spans="1:2" s="147" customFormat="1" ht="15.75">
      <c r="A470" s="153"/>
      <c r="B470" s="156"/>
    </row>
    <row r="471" spans="1:2" s="147" customFormat="1" ht="15.75">
      <c r="A471" s="153"/>
      <c r="B471" s="156"/>
    </row>
    <row r="472" spans="1:2" s="147" customFormat="1" ht="15.75">
      <c r="A472" s="153"/>
      <c r="B472" s="156"/>
    </row>
    <row r="473" spans="1:2" s="147" customFormat="1" ht="15.75">
      <c r="A473" s="153"/>
      <c r="B473" s="156"/>
    </row>
    <row r="474" spans="1:2" s="147" customFormat="1" ht="15.75">
      <c r="A474" s="153"/>
      <c r="B474" s="156"/>
    </row>
    <row r="475" spans="1:2" s="147" customFormat="1" ht="15.75">
      <c r="A475" s="153"/>
      <c r="B475" s="156"/>
    </row>
    <row r="476" spans="1:2" s="147" customFormat="1" ht="15.75">
      <c r="A476" s="153"/>
      <c r="B476" s="156"/>
    </row>
    <row r="477" spans="1:2" s="147" customFormat="1" ht="15.75">
      <c r="A477" s="153"/>
      <c r="B477" s="156"/>
    </row>
    <row r="478" spans="1:2" s="147" customFormat="1" ht="15.75">
      <c r="A478" s="153"/>
      <c r="B478" s="156"/>
    </row>
    <row r="479" spans="1:2" s="147" customFormat="1" ht="15.75">
      <c r="A479" s="153"/>
      <c r="B479" s="156"/>
    </row>
    <row r="480" spans="1:2" s="147" customFormat="1" ht="15.75">
      <c r="A480" s="153"/>
      <c r="B480" s="156"/>
    </row>
    <row r="481" spans="1:2" s="147" customFormat="1" ht="15.75">
      <c r="A481" s="153"/>
      <c r="B481" s="156"/>
    </row>
    <row r="482" spans="1:2" s="147" customFormat="1" ht="15.75">
      <c r="A482" s="153"/>
      <c r="B482" s="156"/>
    </row>
    <row r="483" spans="1:2" s="147" customFormat="1" ht="15.75">
      <c r="A483" s="153"/>
      <c r="B483" s="156"/>
    </row>
    <row r="484" spans="1:2" s="147" customFormat="1" ht="15.75">
      <c r="A484" s="153"/>
      <c r="B484" s="156"/>
    </row>
    <row r="485" spans="1:2" s="147" customFormat="1" ht="15.75">
      <c r="A485" s="153"/>
      <c r="B485" s="156"/>
    </row>
    <row r="486" spans="1:2" s="147" customFormat="1" ht="15.75">
      <c r="A486" s="153"/>
      <c r="B486" s="156"/>
    </row>
    <row r="487" spans="1:2" s="147" customFormat="1" ht="15.75">
      <c r="A487" s="153"/>
      <c r="B487" s="156"/>
    </row>
    <row r="488" spans="1:2" s="147" customFormat="1" ht="15.75">
      <c r="A488" s="153"/>
      <c r="B488" s="156"/>
    </row>
    <row r="489" spans="1:2" s="147" customFormat="1" ht="15.75">
      <c r="A489" s="153"/>
      <c r="B489" s="156"/>
    </row>
    <row r="490" spans="1:2" s="147" customFormat="1" ht="15.75">
      <c r="A490" s="153"/>
      <c r="B490" s="156"/>
    </row>
    <row r="491" spans="1:2" s="147" customFormat="1" ht="15.75">
      <c r="A491" s="153"/>
      <c r="B491" s="156"/>
    </row>
    <row r="492" spans="1:2" s="147" customFormat="1" ht="15.75">
      <c r="A492" s="153"/>
      <c r="B492" s="156"/>
    </row>
    <row r="493" spans="1:2" s="147" customFormat="1" ht="15.75">
      <c r="A493" s="153"/>
      <c r="B493" s="156"/>
    </row>
    <row r="494" spans="1:2" s="147" customFormat="1" ht="15.75">
      <c r="A494" s="153"/>
      <c r="B494" s="156"/>
    </row>
    <row r="495" spans="1:2" s="147" customFormat="1" ht="15.75">
      <c r="A495" s="153"/>
      <c r="B495" s="156"/>
    </row>
    <row r="496" spans="1:2" s="147" customFormat="1" ht="15.75">
      <c r="A496" s="153"/>
      <c r="B496" s="156"/>
    </row>
    <row r="497" spans="1:2" s="147" customFormat="1" ht="15.75">
      <c r="A497" s="153"/>
      <c r="B497" s="156"/>
    </row>
    <row r="498" spans="1:2" s="147" customFormat="1" ht="15.75">
      <c r="A498" s="153"/>
      <c r="B498" s="156"/>
    </row>
    <row r="499" spans="1:2" s="147" customFormat="1" ht="15.75">
      <c r="A499" s="153"/>
      <c r="B499" s="156"/>
    </row>
    <row r="500" spans="1:2" s="147" customFormat="1" ht="15.75">
      <c r="A500" s="153"/>
      <c r="B500" s="156"/>
    </row>
    <row r="501" spans="1:2" s="147" customFormat="1" ht="15.75">
      <c r="A501" s="153"/>
      <c r="B501" s="156"/>
    </row>
    <row r="502" spans="1:2" s="147" customFormat="1" ht="15.75">
      <c r="A502" s="153"/>
      <c r="B502" s="156"/>
    </row>
    <row r="503" spans="1:2" s="147" customFormat="1" ht="15.75">
      <c r="A503" s="153"/>
      <c r="B503" s="156"/>
    </row>
    <row r="504" spans="1:2" s="147" customFormat="1" ht="15.75">
      <c r="A504" s="153"/>
      <c r="B504" s="156"/>
    </row>
    <row r="505" spans="1:2" s="147" customFormat="1" ht="15.75">
      <c r="A505" s="153"/>
      <c r="B505" s="156"/>
    </row>
    <row r="506" spans="1:2" s="147" customFormat="1" ht="15.75">
      <c r="A506" s="153"/>
      <c r="B506" s="156"/>
    </row>
    <row r="507" spans="1:2" s="147" customFormat="1" ht="15.75">
      <c r="A507" s="153"/>
      <c r="B507" s="156"/>
    </row>
    <row r="508" spans="1:2" s="147" customFormat="1" ht="15.75">
      <c r="A508" s="153"/>
      <c r="B508" s="156"/>
    </row>
    <row r="509" spans="1:2" s="147" customFormat="1" ht="15.75">
      <c r="A509" s="153"/>
      <c r="B509" s="156"/>
    </row>
    <row r="510" spans="1:2" s="147" customFormat="1" ht="15.75">
      <c r="A510" s="153"/>
      <c r="B510" s="156"/>
    </row>
    <row r="511" spans="1:2" s="147" customFormat="1" ht="15.75">
      <c r="A511" s="153"/>
      <c r="B511" s="156"/>
    </row>
    <row r="512" spans="1:2" s="147" customFormat="1" ht="15.75">
      <c r="A512" s="153"/>
      <c r="B512" s="156"/>
    </row>
    <row r="513" spans="1:2" s="147" customFormat="1" ht="15.75">
      <c r="A513" s="153"/>
      <c r="B513" s="156"/>
    </row>
    <row r="514" spans="1:2" s="147" customFormat="1" ht="15.75">
      <c r="A514" s="153"/>
      <c r="B514" s="156"/>
    </row>
    <row r="515" spans="1:2" s="147" customFormat="1" ht="15.75">
      <c r="A515" s="153"/>
      <c r="B515" s="156"/>
    </row>
    <row r="516" spans="1:2" s="147" customFormat="1" ht="15.75">
      <c r="A516" s="153"/>
      <c r="B516" s="156"/>
    </row>
    <row r="517" spans="1:2" s="147" customFormat="1" ht="15.75">
      <c r="A517" s="153"/>
      <c r="B517" s="156"/>
    </row>
    <row r="518" spans="1:2" s="147" customFormat="1" ht="15.75">
      <c r="A518" s="153"/>
      <c r="B518" s="156"/>
    </row>
    <row r="519" spans="1:2" s="147" customFormat="1" ht="15.75">
      <c r="A519" s="153"/>
      <c r="B519" s="156"/>
    </row>
    <row r="520" spans="1:2" s="147" customFormat="1" ht="15.75">
      <c r="A520" s="153"/>
      <c r="B520" s="156"/>
    </row>
    <row r="521" spans="1:2" s="147" customFormat="1" ht="15.75">
      <c r="A521" s="153"/>
      <c r="B521" s="156"/>
    </row>
    <row r="522" spans="1:2" s="147" customFormat="1" ht="15.75">
      <c r="A522" s="153"/>
      <c r="B522" s="156"/>
    </row>
    <row r="523" spans="1:2" s="147" customFormat="1" ht="15.75">
      <c r="A523" s="153"/>
      <c r="B523" s="156"/>
    </row>
    <row r="524" spans="1:2" s="147" customFormat="1" ht="15.75">
      <c r="A524" s="153"/>
      <c r="B524" s="156"/>
    </row>
    <row r="525" spans="1:2" s="147" customFormat="1" ht="15.75">
      <c r="A525" s="153"/>
      <c r="B525" s="156"/>
    </row>
    <row r="526" spans="1:2" s="147" customFormat="1" ht="15.75">
      <c r="A526" s="153"/>
      <c r="B526" s="156"/>
    </row>
    <row r="527" spans="1:2" s="147" customFormat="1" ht="15.75">
      <c r="A527" s="153"/>
      <c r="B527" s="156"/>
    </row>
    <row r="528" spans="1:2" s="147" customFormat="1" ht="15.75">
      <c r="A528" s="153"/>
      <c r="B528" s="156"/>
    </row>
    <row r="529" spans="1:2" s="147" customFormat="1" ht="15.75">
      <c r="A529" s="153"/>
      <c r="B529" s="156"/>
    </row>
    <row r="530" spans="1:2" s="147" customFormat="1" ht="15.75">
      <c r="A530" s="153"/>
      <c r="B530" s="156"/>
    </row>
    <row r="531" spans="1:2" s="147" customFormat="1" ht="15.75">
      <c r="A531" s="153"/>
      <c r="B531" s="156"/>
    </row>
    <row r="532" spans="1:2" s="147" customFormat="1" ht="15.75">
      <c r="A532" s="153"/>
      <c r="B532" s="156"/>
    </row>
    <row r="533" spans="1:2" s="147" customFormat="1" ht="15.75">
      <c r="A533" s="153"/>
      <c r="B533" s="156"/>
    </row>
    <row r="534" spans="1:2" s="147" customFormat="1" ht="15.75">
      <c r="A534" s="153"/>
      <c r="B534" s="156"/>
    </row>
    <row r="535" spans="1:2" s="147" customFormat="1" ht="15.75">
      <c r="A535" s="153"/>
      <c r="B535" s="156"/>
    </row>
    <row r="536" spans="1:2" s="147" customFormat="1" ht="15.75">
      <c r="A536" s="153"/>
      <c r="B536" s="156"/>
    </row>
    <row r="537" spans="1:2" s="147" customFormat="1" ht="15.75">
      <c r="A537" s="153"/>
      <c r="B537" s="156"/>
    </row>
    <row r="538" spans="1:2" s="147" customFormat="1" ht="15.75">
      <c r="A538" s="153"/>
      <c r="B538" s="156"/>
    </row>
    <row r="539" spans="1:2" s="147" customFormat="1" ht="15.75">
      <c r="A539" s="153"/>
      <c r="B539" s="156"/>
    </row>
    <row r="540" spans="1:2" s="147" customFormat="1" ht="15.75">
      <c r="A540" s="153"/>
      <c r="B540" s="156"/>
    </row>
    <row r="541" spans="1:2" s="147" customFormat="1" ht="15.75">
      <c r="A541" s="153"/>
      <c r="B541" s="156"/>
    </row>
    <row r="542" spans="1:2" s="147" customFormat="1" ht="15.75">
      <c r="A542" s="153"/>
      <c r="B542" s="156"/>
    </row>
    <row r="543" spans="1:2" s="147" customFormat="1" ht="15.75">
      <c r="A543" s="153"/>
      <c r="B543" s="156"/>
    </row>
    <row r="544" spans="1:2" s="147" customFormat="1" ht="15.75">
      <c r="A544" s="153"/>
      <c r="B544" s="156"/>
    </row>
    <row r="545" spans="1:2" s="147" customFormat="1" ht="15.75">
      <c r="A545" s="153"/>
      <c r="B545" s="156"/>
    </row>
    <row r="546" spans="1:2" s="147" customFormat="1" ht="15.75">
      <c r="A546" s="153"/>
      <c r="B546" s="156"/>
    </row>
    <row r="547" spans="1:2" s="147" customFormat="1" ht="15.75">
      <c r="A547" s="153"/>
      <c r="B547" s="156"/>
    </row>
    <row r="548" spans="1:2" s="147" customFormat="1" ht="15.75">
      <c r="A548" s="153"/>
      <c r="B548" s="156"/>
    </row>
    <row r="549" spans="1:2" s="147" customFormat="1" ht="15.75">
      <c r="A549" s="153"/>
      <c r="B549" s="156"/>
    </row>
    <row r="550" spans="1:2" s="147" customFormat="1" ht="15.75">
      <c r="A550" s="153"/>
      <c r="B550" s="156"/>
    </row>
    <row r="551" spans="1:2" s="147" customFormat="1" ht="15.75">
      <c r="A551" s="153"/>
      <c r="B551" s="156"/>
    </row>
    <row r="552" spans="1:2" s="147" customFormat="1" ht="15.75">
      <c r="A552" s="153"/>
      <c r="B552" s="156"/>
    </row>
    <row r="553" spans="1:2" s="147" customFormat="1" ht="15.75">
      <c r="A553" s="153"/>
      <c r="B553" s="156"/>
    </row>
    <row r="554" spans="1:2" s="147" customFormat="1" ht="15.75">
      <c r="A554" s="153"/>
      <c r="B554" s="156"/>
    </row>
    <row r="555" spans="1:2" s="147" customFormat="1" ht="15.75">
      <c r="A555" s="153"/>
      <c r="B555" s="156"/>
    </row>
    <row r="556" spans="1:2" s="147" customFormat="1" ht="15.75">
      <c r="A556" s="153"/>
      <c r="B556" s="156"/>
    </row>
    <row r="557" spans="1:2" s="147" customFormat="1" ht="15.75">
      <c r="A557" s="153"/>
      <c r="B557" s="156"/>
    </row>
    <row r="558" spans="1:2" s="147" customFormat="1" ht="15.75">
      <c r="A558" s="153"/>
      <c r="B558" s="156"/>
    </row>
    <row r="559" spans="1:2" s="147" customFormat="1" ht="15.75">
      <c r="A559" s="153"/>
      <c r="B559" s="156"/>
    </row>
    <row r="560" spans="1:2" s="147" customFormat="1" ht="15.75">
      <c r="A560" s="153"/>
      <c r="B560" s="156"/>
    </row>
    <row r="561" spans="1:2" s="147" customFormat="1" ht="15.75">
      <c r="A561" s="153"/>
      <c r="B561" s="156"/>
    </row>
    <row r="562" spans="1:2" s="147" customFormat="1" ht="15.75">
      <c r="A562" s="153"/>
      <c r="B562" s="156"/>
    </row>
    <row r="563" spans="1:2" s="147" customFormat="1" ht="15.75">
      <c r="A563" s="153"/>
      <c r="B563" s="156"/>
    </row>
    <row r="564" spans="1:2" s="147" customFormat="1" ht="15.75">
      <c r="A564" s="153"/>
      <c r="B564" s="156"/>
    </row>
    <row r="565" spans="1:2" s="147" customFormat="1" ht="15.75">
      <c r="A565" s="153"/>
      <c r="B565" s="156"/>
    </row>
    <row r="566" spans="1:2" s="147" customFormat="1" ht="15.75">
      <c r="A566" s="153"/>
      <c r="B566" s="156"/>
    </row>
    <row r="567" spans="1:2" s="147" customFormat="1" ht="15.75">
      <c r="A567" s="153"/>
      <c r="B567" s="156"/>
    </row>
    <row r="568" spans="1:2" s="147" customFormat="1" ht="15.75">
      <c r="A568" s="153"/>
      <c r="B568" s="156"/>
    </row>
    <row r="569" spans="1:2" s="147" customFormat="1" ht="15.75">
      <c r="A569" s="153"/>
      <c r="B569" s="156"/>
    </row>
    <row r="570" spans="1:2" s="147" customFormat="1" ht="15.75">
      <c r="A570" s="153"/>
      <c r="B570" s="156"/>
    </row>
    <row r="571" spans="1:2" s="147" customFormat="1" ht="15.75">
      <c r="A571" s="153"/>
      <c r="B571" s="156"/>
    </row>
    <row r="572" spans="1:2" s="147" customFormat="1" ht="15.75">
      <c r="A572" s="153"/>
      <c r="B572" s="156"/>
    </row>
    <row r="573" spans="1:2" s="147" customFormat="1" ht="15.75">
      <c r="A573" s="153"/>
      <c r="B573" s="156"/>
    </row>
    <row r="574" spans="1:2" s="147" customFormat="1" ht="15.75">
      <c r="A574" s="153"/>
      <c r="B574" s="156"/>
    </row>
    <row r="575" spans="1:2" s="147" customFormat="1" ht="15.75">
      <c r="A575" s="153"/>
      <c r="B575" s="156"/>
    </row>
    <row r="576" spans="1:2" s="147" customFormat="1" ht="15.75">
      <c r="A576" s="153"/>
      <c r="B576" s="156"/>
    </row>
    <row r="577" spans="1:2" s="147" customFormat="1" ht="15.75">
      <c r="A577" s="153"/>
      <c r="B577" s="156"/>
    </row>
    <row r="578" spans="1:2" s="147" customFormat="1" ht="15.75">
      <c r="A578" s="153"/>
      <c r="B578" s="156"/>
    </row>
    <row r="579" spans="1:2" s="147" customFormat="1" ht="15.75">
      <c r="A579" s="153"/>
      <c r="B579" s="156"/>
    </row>
    <row r="580" spans="1:2" s="147" customFormat="1" ht="15.75">
      <c r="A580" s="153"/>
      <c r="B580" s="156"/>
    </row>
    <row r="581" spans="1:2" s="147" customFormat="1" ht="15.75">
      <c r="A581" s="153"/>
      <c r="B581" s="156"/>
    </row>
    <row r="582" spans="1:2" s="147" customFormat="1" ht="15.75">
      <c r="A582" s="153"/>
      <c r="B582" s="156"/>
    </row>
    <row r="583" spans="1:2" s="147" customFormat="1" ht="15.75">
      <c r="A583" s="153"/>
      <c r="B583" s="156"/>
    </row>
    <row r="584" spans="1:2" s="147" customFormat="1" ht="15.75">
      <c r="A584" s="153"/>
      <c r="B584" s="156"/>
    </row>
    <row r="585" spans="1:2" s="147" customFormat="1" ht="15.75">
      <c r="A585" s="153"/>
      <c r="B585" s="156"/>
    </row>
    <row r="586" spans="1:2" s="147" customFormat="1" ht="15.75">
      <c r="A586" s="153"/>
      <c r="B586" s="156"/>
    </row>
    <row r="587" spans="1:2" s="147" customFormat="1" ht="15.75">
      <c r="A587" s="153"/>
      <c r="B587" s="156"/>
    </row>
    <row r="588" spans="1:2" s="147" customFormat="1" ht="15.75">
      <c r="A588" s="153"/>
      <c r="B588" s="156"/>
    </row>
    <row r="589" spans="1:2" s="147" customFormat="1" ht="15.75">
      <c r="A589" s="153"/>
      <c r="B589" s="156"/>
    </row>
    <row r="590" spans="1:2" s="147" customFormat="1" ht="15.75">
      <c r="A590" s="153"/>
      <c r="B590" s="156"/>
    </row>
    <row r="591" spans="1:2" s="147" customFormat="1" ht="15.75">
      <c r="A591" s="153"/>
      <c r="B591" s="156"/>
    </row>
    <row r="592" spans="1:2" s="147" customFormat="1" ht="15.75">
      <c r="A592" s="153"/>
      <c r="B592" s="156"/>
    </row>
    <row r="593" spans="1:2" s="147" customFormat="1" ht="15.75">
      <c r="A593" s="153"/>
      <c r="B593" s="156"/>
    </row>
    <row r="594" spans="1:2" s="147" customFormat="1" ht="15.75">
      <c r="A594" s="153"/>
      <c r="B594" s="156"/>
    </row>
    <row r="595" spans="1:2" s="147" customFormat="1" ht="15.75">
      <c r="A595" s="153"/>
      <c r="B595" s="156"/>
    </row>
    <row r="596" spans="1:2" s="147" customFormat="1" ht="15.75">
      <c r="A596" s="153"/>
      <c r="B596" s="156"/>
    </row>
    <row r="597" spans="1:2" s="147" customFormat="1" ht="15.75">
      <c r="A597" s="153"/>
      <c r="B597" s="156"/>
    </row>
    <row r="598" spans="1:2" s="147" customFormat="1" ht="15.75">
      <c r="A598" s="153"/>
      <c r="B598" s="156"/>
    </row>
    <row r="599" spans="1:2" s="147" customFormat="1" ht="15.75">
      <c r="A599" s="153"/>
      <c r="B599" s="156"/>
    </row>
    <row r="600" spans="1:2" s="147" customFormat="1" ht="15.75">
      <c r="A600" s="153"/>
      <c r="B600" s="156"/>
    </row>
    <row r="601" spans="1:2" s="147" customFormat="1" ht="15.75">
      <c r="A601" s="153"/>
      <c r="B601" s="156"/>
    </row>
    <row r="602" spans="1:2" s="147" customFormat="1" ht="15.75">
      <c r="A602" s="153"/>
      <c r="B602" s="156"/>
    </row>
    <row r="603" spans="1:2" s="147" customFormat="1" ht="15.75">
      <c r="A603" s="153"/>
      <c r="B603" s="156"/>
    </row>
    <row r="604" spans="1:2" s="147" customFormat="1" ht="15.75">
      <c r="A604" s="153"/>
      <c r="B604" s="156"/>
    </row>
    <row r="605" spans="1:2" s="147" customFormat="1" ht="15.75">
      <c r="A605" s="153"/>
      <c r="B605" s="156"/>
    </row>
    <row r="606" spans="1:2" s="147" customFormat="1" ht="15.75">
      <c r="A606" s="153"/>
      <c r="B606" s="156"/>
    </row>
    <row r="607" spans="1:2" s="147" customFormat="1" ht="15.75">
      <c r="A607" s="153"/>
      <c r="B607" s="156"/>
    </row>
    <row r="608" spans="1:2" s="147" customFormat="1" ht="15.75">
      <c r="A608" s="153"/>
      <c r="B608" s="156"/>
    </row>
    <row r="609" spans="1:2" s="147" customFormat="1" ht="15.75">
      <c r="A609" s="153"/>
      <c r="B609" s="156"/>
    </row>
    <row r="610" spans="1:2" s="147" customFormat="1" ht="15.75">
      <c r="A610" s="153"/>
      <c r="B610" s="156"/>
    </row>
    <row r="611" spans="1:2" s="147" customFormat="1" ht="15.75">
      <c r="A611" s="153"/>
      <c r="B611" s="156"/>
    </row>
    <row r="612" spans="1:2" s="147" customFormat="1" ht="15.75">
      <c r="A612" s="153"/>
      <c r="B612" s="156"/>
    </row>
    <row r="613" spans="1:2" s="147" customFormat="1" ht="15.75">
      <c r="A613" s="153"/>
      <c r="B613" s="156"/>
    </row>
    <row r="614" spans="1:2" s="147" customFormat="1" ht="15.75">
      <c r="A614" s="153"/>
      <c r="B614" s="156"/>
    </row>
    <row r="615" spans="1:2" s="147" customFormat="1" ht="15.75">
      <c r="A615" s="153"/>
      <c r="B615" s="156"/>
    </row>
    <row r="616" spans="1:2" s="147" customFormat="1" ht="15.75">
      <c r="A616" s="153"/>
      <c r="B616" s="156"/>
    </row>
    <row r="617" spans="1:2" s="147" customFormat="1" ht="15.75">
      <c r="A617" s="153"/>
      <c r="B617" s="156"/>
    </row>
    <row r="618" spans="1:2" s="147" customFormat="1" ht="15.75">
      <c r="A618" s="153"/>
      <c r="B618" s="156"/>
    </row>
    <row r="619" spans="1:2" s="147" customFormat="1" ht="15.75">
      <c r="A619" s="153"/>
      <c r="B619" s="156"/>
    </row>
    <row r="620" spans="1:2" s="147" customFormat="1" ht="15.75">
      <c r="A620" s="153"/>
      <c r="B620" s="156"/>
    </row>
    <row r="621" spans="1:2" s="147" customFormat="1" ht="15.75">
      <c r="A621" s="153"/>
      <c r="B621" s="156"/>
    </row>
    <row r="622" spans="1:2" s="147" customFormat="1" ht="15.75">
      <c r="A622" s="153"/>
      <c r="B622" s="156"/>
    </row>
    <row r="623" spans="1:2" s="147" customFormat="1" ht="15.75">
      <c r="A623" s="153"/>
      <c r="B623" s="156"/>
    </row>
    <row r="624" spans="1:2" s="147" customFormat="1" ht="15.75">
      <c r="A624" s="153"/>
      <c r="B624" s="156"/>
    </row>
    <row r="625" spans="1:2" s="147" customFormat="1" ht="15.75">
      <c r="A625" s="153"/>
      <c r="B625" s="156"/>
    </row>
    <row r="626" spans="1:2" s="147" customFormat="1" ht="15.75">
      <c r="A626" s="153"/>
      <c r="B626" s="156"/>
    </row>
    <row r="627" spans="1:2" s="147" customFormat="1" ht="15.75">
      <c r="A627" s="153"/>
      <c r="B627" s="156"/>
    </row>
    <row r="628" spans="1:2" s="147" customFormat="1" ht="15.75">
      <c r="A628" s="153"/>
      <c r="B628" s="156"/>
    </row>
    <row r="629" spans="1:2" s="147" customFormat="1" ht="15.75">
      <c r="A629" s="153"/>
      <c r="B629" s="156"/>
    </row>
    <row r="630" spans="1:2" s="147" customFormat="1" ht="15.75">
      <c r="A630" s="153"/>
      <c r="B630" s="156"/>
    </row>
    <row r="631" spans="1:2" s="147" customFormat="1" ht="15.75">
      <c r="A631" s="153"/>
      <c r="B631" s="156"/>
    </row>
    <row r="632" spans="1:2" s="147" customFormat="1" ht="15.75">
      <c r="A632" s="153"/>
      <c r="B632" s="156"/>
    </row>
    <row r="633" spans="1:2" s="147" customFormat="1" ht="15.75">
      <c r="A633" s="153"/>
      <c r="B633" s="156"/>
    </row>
    <row r="634" spans="1:2" s="147" customFormat="1" ht="15.75">
      <c r="A634" s="153"/>
      <c r="B634" s="156"/>
    </row>
    <row r="635" spans="1:2" s="147" customFormat="1" ht="15.75">
      <c r="A635" s="153"/>
      <c r="B635" s="156"/>
    </row>
    <row r="636" spans="1:2" s="147" customFormat="1" ht="15.75">
      <c r="A636" s="153"/>
      <c r="B636" s="156"/>
    </row>
    <row r="637" spans="1:2" s="147" customFormat="1" ht="15.75">
      <c r="A637" s="153"/>
      <c r="B637" s="156"/>
    </row>
    <row r="638" spans="1:2" s="147" customFormat="1" ht="15.75">
      <c r="A638" s="153"/>
      <c r="B638" s="156"/>
    </row>
    <row r="639" spans="1:2" s="147" customFormat="1" ht="15.75">
      <c r="A639" s="153"/>
      <c r="B639" s="156"/>
    </row>
    <row r="640" spans="1:2" s="147" customFormat="1" ht="15.75">
      <c r="A640" s="153"/>
      <c r="B640" s="156"/>
    </row>
    <row r="641" spans="1:2" s="147" customFormat="1" ht="15.75">
      <c r="A641" s="153"/>
      <c r="B641" s="156"/>
    </row>
    <row r="642" spans="1:2" s="147" customFormat="1" ht="15.75">
      <c r="A642" s="153"/>
      <c r="B642" s="156"/>
    </row>
    <row r="643" spans="1:2" s="147" customFormat="1" ht="15.75">
      <c r="A643" s="153"/>
      <c r="B643" s="156"/>
    </row>
    <row r="644" spans="1:2" s="147" customFormat="1" ht="15.75">
      <c r="A644" s="153"/>
      <c r="B644" s="156"/>
    </row>
    <row r="645" spans="1:2" s="147" customFormat="1" ht="15.75">
      <c r="A645" s="153"/>
      <c r="B645" s="156"/>
    </row>
    <row r="646" spans="1:2" s="147" customFormat="1" ht="15.75">
      <c r="A646" s="153"/>
      <c r="B646" s="156"/>
    </row>
    <row r="647" spans="1:2" s="147" customFormat="1" ht="15.75">
      <c r="A647" s="153"/>
      <c r="B647" s="156"/>
    </row>
    <row r="648" spans="1:2" s="147" customFormat="1" ht="15.75">
      <c r="A648" s="153"/>
      <c r="B648" s="156"/>
    </row>
    <row r="649" spans="1:2" s="147" customFormat="1" ht="15.75">
      <c r="A649" s="153"/>
      <c r="B649" s="156"/>
    </row>
    <row r="650" spans="1:2" s="147" customFormat="1" ht="15.75">
      <c r="A650" s="153"/>
      <c r="B650" s="156"/>
    </row>
    <row r="651" spans="1:2" s="147" customFormat="1" ht="15.75">
      <c r="A651" s="153"/>
      <c r="B651" s="156"/>
    </row>
    <row r="652" spans="1:2" s="147" customFormat="1" ht="15.75">
      <c r="A652" s="153"/>
      <c r="B652" s="156"/>
    </row>
    <row r="653" spans="1:2" s="147" customFormat="1" ht="15.75">
      <c r="A653" s="153"/>
      <c r="B653" s="156"/>
    </row>
    <row r="654" spans="1:2" s="147" customFormat="1" ht="15.75">
      <c r="A654" s="153"/>
      <c r="B654" s="156"/>
    </row>
    <row r="655" spans="1:2" s="147" customFormat="1" ht="15.75">
      <c r="A655" s="153"/>
      <c r="B655" s="156"/>
    </row>
    <row r="656" spans="1:2" s="147" customFormat="1" ht="15.75">
      <c r="A656" s="153"/>
      <c r="B656" s="156"/>
    </row>
    <row r="657" spans="1:2" s="147" customFormat="1" ht="15.75">
      <c r="A657" s="153"/>
      <c r="B657" s="156"/>
    </row>
    <row r="658" spans="1:2" s="147" customFormat="1" ht="15.75">
      <c r="A658" s="153"/>
      <c r="B658" s="156"/>
    </row>
    <row r="659" spans="1:2" s="147" customFormat="1" ht="15.75">
      <c r="A659" s="153"/>
      <c r="B659" s="156"/>
    </row>
    <row r="660" spans="1:2" s="147" customFormat="1" ht="15.75">
      <c r="A660" s="153"/>
      <c r="B660" s="156"/>
    </row>
    <row r="661" spans="1:2" s="147" customFormat="1" ht="15.75">
      <c r="A661" s="153"/>
      <c r="B661" s="156"/>
    </row>
    <row r="662" spans="1:2" s="147" customFormat="1" ht="15.75">
      <c r="A662" s="153"/>
      <c r="B662" s="156"/>
    </row>
    <row r="663" spans="1:2" s="147" customFormat="1" ht="15.75">
      <c r="A663" s="153"/>
      <c r="B663" s="156"/>
    </row>
    <row r="664" spans="1:2" s="147" customFormat="1" ht="15.75">
      <c r="A664" s="153"/>
      <c r="B664" s="156"/>
    </row>
    <row r="665" spans="1:2" s="147" customFormat="1" ht="15.75">
      <c r="A665" s="153"/>
      <c r="B665" s="156"/>
    </row>
    <row r="666" spans="1:2" s="147" customFormat="1" ht="15.75">
      <c r="A666" s="153"/>
      <c r="B666" s="156"/>
    </row>
    <row r="667" spans="1:2" s="147" customFormat="1" ht="15.75">
      <c r="A667" s="153"/>
      <c r="B667" s="156"/>
    </row>
    <row r="668" spans="1:2" s="147" customFormat="1" ht="15.75">
      <c r="A668" s="153"/>
      <c r="B668" s="156"/>
    </row>
    <row r="669" spans="1:2" s="147" customFormat="1" ht="15.75">
      <c r="A669" s="153"/>
      <c r="B669" s="156"/>
    </row>
    <row r="670" spans="1:2" s="147" customFormat="1" ht="15.75">
      <c r="A670" s="153"/>
      <c r="B670" s="156"/>
    </row>
    <row r="671" spans="1:2" s="147" customFormat="1" ht="15.75">
      <c r="A671" s="153"/>
      <c r="B671" s="156"/>
    </row>
    <row r="672" spans="1:2" s="147" customFormat="1" ht="15.75">
      <c r="A672" s="153"/>
      <c r="B672" s="156"/>
    </row>
    <row r="673" spans="1:2" s="147" customFormat="1" ht="15.75">
      <c r="A673" s="153"/>
      <c r="B673" s="156"/>
    </row>
    <row r="674" spans="1:2" s="147" customFormat="1" ht="15.75">
      <c r="A674" s="153"/>
      <c r="B674" s="156"/>
    </row>
    <row r="675" spans="1:2" s="147" customFormat="1" ht="15.75">
      <c r="A675" s="153"/>
      <c r="B675" s="156"/>
    </row>
    <row r="676" spans="1:2" s="147" customFormat="1" ht="15.75">
      <c r="A676" s="153"/>
      <c r="B676" s="156"/>
    </row>
    <row r="677" spans="1:2" s="147" customFormat="1" ht="15.75">
      <c r="A677" s="153"/>
      <c r="B677" s="156"/>
    </row>
    <row r="678" spans="1:2" s="147" customFormat="1" ht="15.75">
      <c r="A678" s="153"/>
      <c r="B678" s="156"/>
    </row>
    <row r="679" spans="1:2" s="147" customFormat="1" ht="15.75">
      <c r="A679" s="153"/>
      <c r="B679" s="156"/>
    </row>
    <row r="680" spans="1:2" s="147" customFormat="1" ht="15.75">
      <c r="A680" s="153"/>
      <c r="B680" s="156"/>
    </row>
    <row r="681" spans="1:2" s="147" customFormat="1" ht="15.75">
      <c r="A681" s="153"/>
      <c r="B681" s="156"/>
    </row>
    <row r="682" spans="1:2" s="147" customFormat="1" ht="15.75">
      <c r="A682" s="153"/>
      <c r="B682" s="156"/>
    </row>
    <row r="683" spans="1:2" s="147" customFormat="1" ht="15.75">
      <c r="A683" s="153"/>
      <c r="B683" s="156"/>
    </row>
    <row r="684" spans="1:2" s="147" customFormat="1" ht="15.75">
      <c r="A684" s="153"/>
      <c r="B684" s="156"/>
    </row>
    <row r="685" spans="1:2" s="147" customFormat="1" ht="15.75">
      <c r="A685" s="153"/>
      <c r="B685" s="156"/>
    </row>
    <row r="686" spans="1:2" s="147" customFormat="1" ht="15.75">
      <c r="A686" s="153"/>
      <c r="B686" s="156"/>
    </row>
    <row r="687" spans="1:2" s="147" customFormat="1" ht="15.75">
      <c r="A687" s="153"/>
      <c r="B687" s="156"/>
    </row>
    <row r="688" spans="1:2" s="147" customFormat="1" ht="15.75">
      <c r="A688" s="153"/>
      <c r="B688" s="156"/>
    </row>
    <row r="689" spans="1:2" s="147" customFormat="1" ht="15.75">
      <c r="A689" s="153"/>
      <c r="B689" s="156"/>
    </row>
    <row r="690" spans="1:2" s="147" customFormat="1" ht="15.75">
      <c r="A690" s="153"/>
      <c r="B690" s="156"/>
    </row>
    <row r="691" spans="1:2" s="147" customFormat="1" ht="15.75">
      <c r="A691" s="153"/>
      <c r="B691" s="156"/>
    </row>
    <row r="692" spans="1:2" s="147" customFormat="1" ht="15.75">
      <c r="A692" s="153"/>
      <c r="B692" s="156"/>
    </row>
    <row r="693" spans="1:2" s="147" customFormat="1" ht="15.75">
      <c r="A693" s="153"/>
      <c r="B693" s="156"/>
    </row>
    <row r="694" spans="1:2" s="147" customFormat="1" ht="15.75">
      <c r="A694" s="153"/>
      <c r="B694" s="156"/>
    </row>
    <row r="695" spans="1:2" s="147" customFormat="1" ht="15.75">
      <c r="A695" s="153"/>
      <c r="B695" s="156"/>
    </row>
    <row r="696" spans="1:2" s="147" customFormat="1" ht="15.75">
      <c r="A696" s="153"/>
      <c r="B696" s="156"/>
    </row>
    <row r="697" spans="1:2" s="147" customFormat="1" ht="15.75">
      <c r="A697" s="153"/>
      <c r="B697" s="156"/>
    </row>
    <row r="698" spans="1:2" s="147" customFormat="1" ht="15.75">
      <c r="A698" s="153"/>
      <c r="B698" s="156"/>
    </row>
    <row r="699" spans="1:2" s="147" customFormat="1" ht="15.75">
      <c r="A699" s="153"/>
      <c r="B699" s="156"/>
    </row>
    <row r="700" spans="1:2" s="147" customFormat="1" ht="15.75">
      <c r="A700" s="153"/>
      <c r="B700" s="156"/>
    </row>
    <row r="701" spans="1:2" s="147" customFormat="1" ht="15.75">
      <c r="A701" s="153"/>
      <c r="B701" s="156"/>
    </row>
    <row r="702" spans="1:2" s="147" customFormat="1" ht="15.75">
      <c r="A702" s="153"/>
      <c r="B702" s="156"/>
    </row>
    <row r="703" spans="1:2" s="147" customFormat="1" ht="15.75">
      <c r="A703" s="153"/>
      <c r="B703" s="156"/>
    </row>
    <row r="704" spans="1:2" s="147" customFormat="1" ht="15.75">
      <c r="A704" s="153"/>
      <c r="B704" s="156"/>
    </row>
    <row r="705" spans="1:2" s="147" customFormat="1" ht="15.75">
      <c r="A705" s="153"/>
      <c r="B705" s="156"/>
    </row>
    <row r="706" spans="1:2" s="147" customFormat="1" ht="15.75">
      <c r="A706" s="153"/>
      <c r="B706" s="156"/>
    </row>
    <row r="707" spans="1:2" s="147" customFormat="1" ht="15.75">
      <c r="A707" s="153"/>
      <c r="B707" s="156"/>
    </row>
    <row r="708" spans="1:2" s="147" customFormat="1" ht="15.75">
      <c r="A708" s="153"/>
      <c r="B708" s="156"/>
    </row>
    <row r="709" spans="1:2" s="147" customFormat="1" ht="15.75">
      <c r="A709" s="153"/>
      <c r="B709" s="156"/>
    </row>
    <row r="710" spans="1:2" s="147" customFormat="1" ht="15.75">
      <c r="A710" s="153"/>
      <c r="B710" s="156"/>
    </row>
    <row r="711" spans="1:2" s="147" customFormat="1" ht="15.75">
      <c r="A711" s="153"/>
      <c r="B711" s="156"/>
    </row>
    <row r="712" spans="1:2" s="147" customFormat="1" ht="15.75">
      <c r="A712" s="153"/>
      <c r="B712" s="156"/>
    </row>
    <row r="713" spans="1:2" s="147" customFormat="1" ht="15.75">
      <c r="A713" s="153"/>
      <c r="B713" s="156"/>
    </row>
    <row r="714" spans="1:2" s="147" customFormat="1" ht="15.75">
      <c r="A714" s="153"/>
      <c r="B714" s="156"/>
    </row>
    <row r="715" spans="1:2" s="147" customFormat="1" ht="15.75">
      <c r="A715" s="153"/>
      <c r="B715" s="156"/>
    </row>
    <row r="716" spans="1:2" s="147" customFormat="1" ht="15.75">
      <c r="A716" s="153"/>
      <c r="B716" s="156"/>
    </row>
    <row r="717" spans="1:2" s="147" customFormat="1" ht="15.75">
      <c r="A717" s="153"/>
      <c r="B717" s="156"/>
    </row>
    <row r="718" spans="1:2" s="147" customFormat="1" ht="15.75">
      <c r="A718" s="153"/>
      <c r="B718" s="156"/>
    </row>
    <row r="719" spans="1:2" s="147" customFormat="1" ht="15.75">
      <c r="A719" s="153"/>
      <c r="B719" s="156"/>
    </row>
    <row r="720" spans="1:2" s="147" customFormat="1" ht="15.75">
      <c r="A720" s="153"/>
      <c r="B720" s="156"/>
    </row>
    <row r="721" spans="1:2" s="147" customFormat="1" ht="15.75">
      <c r="A721" s="153"/>
      <c r="B721" s="156"/>
    </row>
    <row r="722" spans="1:2" s="147" customFormat="1" ht="15.75">
      <c r="A722" s="153"/>
      <c r="B722" s="156"/>
    </row>
    <row r="723" spans="1:2" s="147" customFormat="1" ht="15.75">
      <c r="A723" s="153"/>
      <c r="B723" s="156"/>
    </row>
    <row r="724" spans="1:2" s="147" customFormat="1" ht="15.75">
      <c r="A724" s="153"/>
      <c r="B724" s="156"/>
    </row>
    <row r="725" spans="1:2" s="147" customFormat="1" ht="15.75">
      <c r="A725" s="153"/>
      <c r="B725" s="156"/>
    </row>
    <row r="726" spans="1:2" s="147" customFormat="1" ht="15.75">
      <c r="A726" s="153"/>
      <c r="B726" s="156"/>
    </row>
    <row r="727" spans="1:2" s="147" customFormat="1" ht="15.75">
      <c r="A727" s="153"/>
      <c r="B727" s="156"/>
    </row>
    <row r="728" spans="1:2" s="147" customFormat="1" ht="15.75">
      <c r="A728" s="153"/>
      <c r="B728" s="156"/>
    </row>
    <row r="729" spans="1:2" s="147" customFormat="1" ht="15.75">
      <c r="A729" s="153"/>
      <c r="B729" s="156"/>
    </row>
    <row r="730" spans="1:2" s="147" customFormat="1" ht="15.75">
      <c r="A730" s="153"/>
      <c r="B730" s="156"/>
    </row>
    <row r="731" spans="1:2" s="147" customFormat="1" ht="15.75">
      <c r="A731" s="153"/>
      <c r="B731" s="156"/>
    </row>
    <row r="732" spans="1:2" s="147" customFormat="1" ht="15.75">
      <c r="A732" s="153"/>
      <c r="B732" s="156"/>
    </row>
    <row r="733" spans="1:2" s="147" customFormat="1" ht="15.75">
      <c r="A733" s="153"/>
      <c r="B733" s="156"/>
    </row>
    <row r="734" spans="1:2" s="147" customFormat="1" ht="15.75">
      <c r="A734" s="153"/>
      <c r="B734" s="156"/>
    </row>
    <row r="735" spans="1:2" s="147" customFormat="1" ht="15.75">
      <c r="A735" s="153"/>
      <c r="B735" s="156"/>
    </row>
    <row r="736" spans="1:2" s="147" customFormat="1" ht="15.75">
      <c r="A736" s="153"/>
      <c r="B736" s="156"/>
    </row>
    <row r="737" spans="1:2" s="147" customFormat="1" ht="15.75">
      <c r="A737" s="153"/>
      <c r="B737" s="156"/>
    </row>
    <row r="738" spans="1:2" s="147" customFormat="1" ht="15.75">
      <c r="A738" s="153"/>
      <c r="B738" s="156"/>
    </row>
    <row r="739" spans="1:2" s="147" customFormat="1" ht="15.75">
      <c r="A739" s="153"/>
      <c r="B739" s="156"/>
    </row>
    <row r="740" spans="1:2" s="147" customFormat="1" ht="15.75">
      <c r="A740" s="153"/>
      <c r="B740" s="156"/>
    </row>
    <row r="741" spans="1:2" s="147" customFormat="1" ht="15.75">
      <c r="A741" s="153"/>
      <c r="B741" s="156"/>
    </row>
    <row r="742" spans="1:2" s="147" customFormat="1" ht="15.75">
      <c r="A742" s="153"/>
      <c r="B742" s="156"/>
    </row>
    <row r="743" spans="1:2" s="147" customFormat="1" ht="15.75">
      <c r="A743" s="153"/>
      <c r="B743" s="156"/>
    </row>
    <row r="744" spans="1:2" s="147" customFormat="1" ht="15.75">
      <c r="A744" s="153"/>
      <c r="B744" s="156"/>
    </row>
    <row r="745" spans="1:2" s="147" customFormat="1" ht="15.75">
      <c r="A745" s="153"/>
      <c r="B745" s="156"/>
    </row>
    <row r="746" spans="1:2" s="147" customFormat="1" ht="15.75">
      <c r="A746" s="153"/>
      <c r="B746" s="156"/>
    </row>
    <row r="747" spans="1:2" s="147" customFormat="1" ht="15.75">
      <c r="A747" s="153"/>
      <c r="B747" s="156"/>
    </row>
    <row r="748" spans="1:2" s="147" customFormat="1" ht="15.75">
      <c r="A748" s="153"/>
      <c r="B748" s="156"/>
    </row>
    <row r="749" spans="1:2" s="147" customFormat="1" ht="15.75">
      <c r="A749" s="153"/>
      <c r="B749" s="156"/>
    </row>
    <row r="750" spans="1:2" s="147" customFormat="1" ht="15.75">
      <c r="A750" s="153"/>
      <c r="B750" s="156"/>
    </row>
    <row r="751" spans="1:2" s="147" customFormat="1" ht="15.75">
      <c r="A751" s="153"/>
      <c r="B751" s="156"/>
    </row>
    <row r="752" spans="1:2" s="147" customFormat="1" ht="15.75">
      <c r="A752" s="153"/>
      <c r="B752" s="156"/>
    </row>
    <row r="753" spans="1:2" s="147" customFormat="1" ht="15.75">
      <c r="A753" s="153"/>
      <c r="B753" s="156"/>
    </row>
    <row r="754" spans="1:2" s="147" customFormat="1" ht="15.75">
      <c r="A754" s="153"/>
      <c r="B754" s="156"/>
    </row>
    <row r="755" spans="1:2" s="147" customFormat="1" ht="15.75">
      <c r="A755" s="153"/>
      <c r="B755" s="156"/>
    </row>
    <row r="756" spans="1:2" s="147" customFormat="1" ht="15.75">
      <c r="A756" s="153"/>
      <c r="B756" s="156"/>
    </row>
    <row r="757" spans="1:2" s="147" customFormat="1" ht="15.75">
      <c r="A757" s="153"/>
      <c r="B757" s="156"/>
    </row>
    <row r="758" spans="1:2" s="147" customFormat="1" ht="15.75">
      <c r="A758" s="153"/>
      <c r="B758" s="156"/>
    </row>
    <row r="759" spans="1:2" s="147" customFormat="1" ht="15.75">
      <c r="A759" s="153"/>
      <c r="B759" s="156"/>
    </row>
    <row r="760" spans="1:2" s="147" customFormat="1" ht="15.75">
      <c r="A760" s="153"/>
      <c r="B760" s="156"/>
    </row>
    <row r="761" spans="1:2" s="147" customFormat="1" ht="15.75">
      <c r="A761" s="153"/>
      <c r="B761" s="156"/>
    </row>
    <row r="762" spans="1:2" s="147" customFormat="1" ht="15.75">
      <c r="A762" s="153"/>
      <c r="B762" s="156"/>
    </row>
    <row r="763" spans="1:2" s="147" customFormat="1" ht="15.75">
      <c r="A763" s="153"/>
      <c r="B763" s="156"/>
    </row>
    <row r="764" spans="1:2" s="147" customFormat="1" ht="15.75">
      <c r="A764" s="153"/>
      <c r="B764" s="156"/>
    </row>
    <row r="765" spans="1:2" s="147" customFormat="1" ht="15.75">
      <c r="A765" s="153"/>
      <c r="B765" s="156"/>
    </row>
    <row r="766" spans="1:2" s="147" customFormat="1" ht="15.75">
      <c r="A766" s="153"/>
      <c r="B766" s="156"/>
    </row>
    <row r="767" spans="1:2" s="147" customFormat="1" ht="15.75">
      <c r="A767" s="153"/>
      <c r="B767" s="156"/>
    </row>
    <row r="768" spans="1:2" s="147" customFormat="1" ht="15.75">
      <c r="A768" s="153"/>
      <c r="B768" s="156"/>
    </row>
    <row r="769" spans="1:2" s="147" customFormat="1" ht="15.75">
      <c r="A769" s="153"/>
      <c r="B769" s="156"/>
    </row>
    <row r="770" spans="1:2" s="147" customFormat="1" ht="15.75">
      <c r="A770" s="153"/>
      <c r="B770" s="156"/>
    </row>
    <row r="771" spans="1:2" s="147" customFormat="1" ht="15.75">
      <c r="A771" s="153"/>
      <c r="B771" s="156"/>
    </row>
    <row r="772" spans="1:2" s="147" customFormat="1" ht="15.75">
      <c r="A772" s="153"/>
      <c r="B772" s="156"/>
    </row>
    <row r="773" spans="1:2" s="147" customFormat="1" ht="15.75">
      <c r="A773" s="153"/>
      <c r="B773" s="156"/>
    </row>
    <row r="774" spans="1:2" s="147" customFormat="1" ht="15.75">
      <c r="A774" s="153"/>
      <c r="B774" s="156"/>
    </row>
    <row r="775" spans="1:2" s="147" customFormat="1" ht="15.75">
      <c r="A775" s="153"/>
      <c r="B775" s="156"/>
    </row>
    <row r="776" spans="1:2" s="147" customFormat="1" ht="15.75">
      <c r="A776" s="153"/>
      <c r="B776" s="156"/>
    </row>
    <row r="777" spans="1:2" s="147" customFormat="1" ht="15.75">
      <c r="A777" s="153"/>
      <c r="B777" s="156"/>
    </row>
    <row r="778" spans="1:2" s="147" customFormat="1" ht="15.75">
      <c r="A778" s="153"/>
      <c r="B778" s="156"/>
    </row>
    <row r="779" spans="1:2" s="147" customFormat="1" ht="15.75">
      <c r="A779" s="153"/>
      <c r="B779" s="156"/>
    </row>
    <row r="780" spans="1:2" s="147" customFormat="1" ht="15.75">
      <c r="A780" s="153"/>
      <c r="B780" s="156"/>
    </row>
    <row r="781" spans="1:2" s="147" customFormat="1" ht="15.75">
      <c r="A781" s="153"/>
      <c r="B781" s="156"/>
    </row>
    <row r="782" spans="1:2" s="147" customFormat="1" ht="15.75">
      <c r="A782" s="153"/>
      <c r="B782" s="156"/>
    </row>
    <row r="783" spans="1:2" s="147" customFormat="1" ht="15.75">
      <c r="A783" s="153"/>
      <c r="B783" s="156"/>
    </row>
    <row r="784" spans="1:2" s="147" customFormat="1" ht="15.75">
      <c r="A784" s="153"/>
      <c r="B784" s="156"/>
    </row>
    <row r="785" spans="1:2" s="147" customFormat="1" ht="15.75">
      <c r="A785" s="153"/>
      <c r="B785" s="156"/>
    </row>
    <row r="786" spans="1:2" s="147" customFormat="1" ht="15.75">
      <c r="A786" s="153"/>
      <c r="B786" s="156"/>
    </row>
    <row r="787" spans="1:2" s="147" customFormat="1" ht="15.75">
      <c r="A787" s="153"/>
      <c r="B787" s="156"/>
    </row>
    <row r="788" spans="1:2" s="147" customFormat="1" ht="15.75">
      <c r="A788" s="153"/>
      <c r="B788" s="156"/>
    </row>
    <row r="789" spans="1:2" s="147" customFormat="1" ht="15.75">
      <c r="A789" s="153"/>
      <c r="B789" s="156"/>
    </row>
    <row r="790" spans="1:2" s="147" customFormat="1" ht="15.75">
      <c r="A790" s="153"/>
      <c r="B790" s="156"/>
    </row>
    <row r="791" spans="1:2" s="147" customFormat="1" ht="15.75">
      <c r="A791" s="153"/>
      <c r="B791" s="156"/>
    </row>
    <row r="792" spans="1:2" s="147" customFormat="1" ht="15.75">
      <c r="A792" s="153"/>
      <c r="B792" s="156"/>
    </row>
    <row r="793" spans="1:2" s="147" customFormat="1" ht="15.75">
      <c r="A793" s="153"/>
      <c r="B793" s="156"/>
    </row>
    <row r="794" spans="1:2" s="147" customFormat="1" ht="15.75">
      <c r="A794" s="153"/>
      <c r="B794" s="156"/>
    </row>
    <row r="795" spans="1:2" s="147" customFormat="1" ht="15.75">
      <c r="A795" s="153"/>
      <c r="B795" s="156"/>
    </row>
    <row r="796" spans="1:2" s="147" customFormat="1" ht="15.75">
      <c r="A796" s="153"/>
      <c r="B796" s="156"/>
    </row>
    <row r="797" spans="1:2" s="147" customFormat="1" ht="15.75">
      <c r="A797" s="153"/>
      <c r="B797" s="156"/>
    </row>
    <row r="798" spans="1:2" s="147" customFormat="1" ht="15.75">
      <c r="A798" s="153"/>
      <c r="B798" s="156"/>
    </row>
    <row r="799" spans="1:2" s="147" customFormat="1" ht="15.75">
      <c r="A799" s="153"/>
      <c r="B799" s="156"/>
    </row>
    <row r="800" spans="1:2" s="147" customFormat="1" ht="15.75">
      <c r="A800" s="153"/>
      <c r="B800" s="156"/>
    </row>
    <row r="801" spans="1:2" s="147" customFormat="1" ht="15.75">
      <c r="A801" s="153"/>
      <c r="B801" s="156"/>
    </row>
    <row r="802" spans="1:2" s="147" customFormat="1" ht="15.75">
      <c r="A802" s="153"/>
      <c r="B802" s="156"/>
    </row>
    <row r="803" spans="1:2" s="147" customFormat="1" ht="15.75">
      <c r="A803" s="153"/>
      <c r="B803" s="156"/>
    </row>
    <row r="804" spans="1:2" s="147" customFormat="1" ht="15.75">
      <c r="A804" s="153"/>
      <c r="B804" s="156"/>
    </row>
    <row r="805" spans="1:2" s="147" customFormat="1" ht="15.75">
      <c r="A805" s="153"/>
      <c r="B805" s="156"/>
    </row>
    <row r="806" spans="1:2" s="147" customFormat="1" ht="15.75">
      <c r="A806" s="153"/>
      <c r="B806" s="156"/>
    </row>
    <row r="807" spans="1:2" s="147" customFormat="1" ht="15.75">
      <c r="A807" s="153"/>
      <c r="B807" s="156"/>
    </row>
    <row r="808" spans="1:2" s="147" customFormat="1" ht="15.75">
      <c r="A808" s="153"/>
      <c r="B808" s="156"/>
    </row>
    <row r="809" spans="1:2" s="147" customFormat="1" ht="15.75">
      <c r="A809" s="153"/>
      <c r="B809" s="156"/>
    </row>
    <row r="810" spans="1:2" s="147" customFormat="1" ht="15.75">
      <c r="A810" s="153"/>
      <c r="B810" s="156"/>
    </row>
    <row r="811" spans="1:2" s="147" customFormat="1" ht="15.75">
      <c r="A811" s="153"/>
      <c r="B811" s="156"/>
    </row>
    <row r="812" spans="1:2" s="147" customFormat="1" ht="15.75">
      <c r="A812" s="153"/>
      <c r="B812" s="156"/>
    </row>
    <row r="813" spans="1:2" s="147" customFormat="1" ht="15.75">
      <c r="A813" s="153"/>
      <c r="B813" s="156"/>
    </row>
    <row r="814" spans="1:2" s="147" customFormat="1" ht="15.75">
      <c r="A814" s="153"/>
      <c r="B814" s="156"/>
    </row>
    <row r="815" spans="1:2" s="147" customFormat="1" ht="15.75">
      <c r="A815" s="153"/>
      <c r="B815" s="156"/>
    </row>
    <row r="816" spans="1:2" s="147" customFormat="1" ht="15.75">
      <c r="A816" s="153"/>
      <c r="B816" s="156"/>
    </row>
    <row r="817" spans="1:2" s="147" customFormat="1" ht="15.75">
      <c r="A817" s="153"/>
      <c r="B817" s="156"/>
    </row>
    <row r="818" spans="1:2" s="147" customFormat="1" ht="15.75">
      <c r="A818" s="153"/>
      <c r="B818" s="156"/>
    </row>
    <row r="819" spans="1:2" s="147" customFormat="1" ht="15.75">
      <c r="A819" s="153"/>
      <c r="B819" s="156"/>
    </row>
    <row r="820" spans="1:2" s="147" customFormat="1" ht="15.75">
      <c r="A820" s="153"/>
      <c r="B820" s="156"/>
    </row>
    <row r="821" spans="1:2" s="147" customFormat="1" ht="15.75">
      <c r="A821" s="153"/>
      <c r="B821" s="156"/>
    </row>
    <row r="822" spans="1:2" s="147" customFormat="1" ht="15.75">
      <c r="A822" s="153"/>
      <c r="B822" s="156"/>
    </row>
    <row r="823" spans="1:2" s="147" customFormat="1" ht="15.75">
      <c r="A823" s="153"/>
      <c r="B823" s="156"/>
    </row>
    <row r="824" spans="1:2" s="147" customFormat="1" ht="15.75">
      <c r="A824" s="153"/>
      <c r="B824" s="156"/>
    </row>
    <row r="825" spans="1:2" s="147" customFormat="1" ht="15.75">
      <c r="A825" s="153"/>
      <c r="B825" s="156"/>
    </row>
    <row r="826" spans="1:2" s="147" customFormat="1" ht="15.75">
      <c r="A826" s="153"/>
      <c r="B826" s="156"/>
    </row>
    <row r="827" spans="1:2" s="147" customFormat="1" ht="15.75">
      <c r="A827" s="153"/>
      <c r="B827" s="156"/>
    </row>
    <row r="828" spans="1:2" s="147" customFormat="1" ht="15.75">
      <c r="A828" s="153"/>
      <c r="B828" s="156"/>
    </row>
    <row r="829" spans="1:2" s="147" customFormat="1" ht="15.75">
      <c r="A829" s="153"/>
      <c r="B829" s="156"/>
    </row>
    <row r="830" spans="1:2" s="147" customFormat="1" ht="15.75">
      <c r="A830" s="153"/>
      <c r="B830" s="156"/>
    </row>
    <row r="831" spans="1:2" s="147" customFormat="1" ht="15.75">
      <c r="A831" s="153"/>
      <c r="B831" s="156"/>
    </row>
    <row r="832" spans="1:2" s="147" customFormat="1" ht="15.75">
      <c r="A832" s="153"/>
      <c r="B832" s="156"/>
    </row>
    <row r="833" spans="1:2" s="147" customFormat="1" ht="15.75">
      <c r="A833" s="153"/>
      <c r="B833" s="156"/>
    </row>
    <row r="834" spans="1:2" s="147" customFormat="1" ht="15.75">
      <c r="A834" s="153"/>
      <c r="B834" s="156"/>
    </row>
    <row r="835" spans="1:2" s="147" customFormat="1" ht="15.75">
      <c r="A835" s="153"/>
      <c r="B835" s="156"/>
    </row>
    <row r="836" spans="1:2" s="147" customFormat="1" ht="15.75">
      <c r="A836" s="153"/>
      <c r="B836" s="156"/>
    </row>
    <row r="837" spans="1:2" s="147" customFormat="1" ht="15.75">
      <c r="A837" s="153"/>
      <c r="B837" s="156"/>
    </row>
    <row r="838" spans="1:2" s="147" customFormat="1" ht="15.75">
      <c r="A838" s="153"/>
      <c r="B838" s="156"/>
    </row>
    <row r="839" spans="1:2" s="147" customFormat="1" ht="15.75">
      <c r="A839" s="153"/>
      <c r="B839" s="156"/>
    </row>
    <row r="840" spans="1:2" s="147" customFormat="1" ht="15.75">
      <c r="A840" s="153"/>
      <c r="B840" s="156"/>
    </row>
    <row r="841" spans="1:2" s="147" customFormat="1" ht="15.75">
      <c r="A841" s="153"/>
      <c r="B841" s="156"/>
    </row>
    <row r="842" spans="1:2" s="147" customFormat="1" ht="15.75">
      <c r="A842" s="153"/>
      <c r="B842" s="156"/>
    </row>
    <row r="843" spans="1:2" s="147" customFormat="1" ht="15.75">
      <c r="A843" s="153"/>
      <c r="B843" s="156"/>
    </row>
    <row r="844" spans="1:2" s="147" customFormat="1" ht="15.75">
      <c r="A844" s="153"/>
      <c r="B844" s="156"/>
    </row>
    <row r="845" spans="1:2" s="147" customFormat="1" ht="15.75">
      <c r="A845" s="153"/>
      <c r="B845" s="156"/>
    </row>
    <row r="846" spans="1:2" s="147" customFormat="1" ht="15.75">
      <c r="A846" s="153"/>
      <c r="B846" s="156"/>
    </row>
    <row r="847" spans="1:2" s="147" customFormat="1" ht="15.75">
      <c r="A847" s="153"/>
      <c r="B847" s="156"/>
    </row>
    <row r="848" spans="1:2" s="147" customFormat="1" ht="15.75">
      <c r="A848" s="153"/>
      <c r="B848" s="156"/>
    </row>
    <row r="849" spans="1:2" s="147" customFormat="1" ht="15.75">
      <c r="A849" s="153"/>
      <c r="B849" s="156"/>
    </row>
    <row r="850" spans="1:2" s="147" customFormat="1" ht="15.75">
      <c r="A850" s="153"/>
      <c r="B850" s="156"/>
    </row>
    <row r="851" spans="1:2" s="147" customFormat="1" ht="15.75">
      <c r="A851" s="153"/>
      <c r="B851" s="156"/>
    </row>
    <row r="852" spans="1:2" s="147" customFormat="1" ht="15.75">
      <c r="A852" s="153"/>
      <c r="B852" s="156"/>
    </row>
    <row r="853" spans="1:2" s="147" customFormat="1" ht="15.75">
      <c r="A853" s="153"/>
      <c r="B853" s="156"/>
    </row>
    <row r="854" spans="1:2" s="147" customFormat="1" ht="15.75">
      <c r="A854" s="153"/>
      <c r="B854" s="156"/>
    </row>
    <row r="855" spans="1:2" s="147" customFormat="1" ht="15.75">
      <c r="A855" s="153"/>
      <c r="B855" s="156"/>
    </row>
    <row r="856" spans="1:2" s="147" customFormat="1" ht="15.75">
      <c r="A856" s="153"/>
      <c r="B856" s="156"/>
    </row>
    <row r="857" spans="1:2" s="147" customFormat="1" ht="15.75">
      <c r="A857" s="153"/>
      <c r="B857" s="156"/>
    </row>
    <row r="858" spans="1:2" s="147" customFormat="1" ht="15.75">
      <c r="A858" s="153"/>
      <c r="B858" s="156"/>
    </row>
    <row r="859" spans="1:2" s="147" customFormat="1" ht="15.75">
      <c r="A859" s="153"/>
      <c r="B859" s="156"/>
    </row>
    <row r="860" spans="1:2" s="147" customFormat="1" ht="15.75">
      <c r="A860" s="153"/>
      <c r="B860" s="156"/>
    </row>
    <row r="861" spans="1:2" s="147" customFormat="1" ht="15.75">
      <c r="A861" s="153"/>
      <c r="B861" s="156"/>
    </row>
    <row r="862" spans="1:2" s="147" customFormat="1" ht="15.75">
      <c r="A862" s="153"/>
      <c r="B862" s="156"/>
    </row>
    <row r="863" spans="1:2" s="147" customFormat="1" ht="15.75">
      <c r="A863" s="153"/>
      <c r="B863" s="156"/>
    </row>
    <row r="864" spans="1:2" s="147" customFormat="1" ht="15.75">
      <c r="A864" s="153"/>
      <c r="B864" s="156"/>
    </row>
    <row r="865" spans="1:2" s="147" customFormat="1" ht="15.75">
      <c r="A865" s="153"/>
      <c r="B865" s="156"/>
    </row>
    <row r="866" spans="1:2" s="147" customFormat="1" ht="15.75">
      <c r="A866" s="153"/>
      <c r="B866" s="156"/>
    </row>
    <row r="867" spans="1:2" s="147" customFormat="1" ht="15.75">
      <c r="A867" s="153"/>
      <c r="B867" s="156"/>
    </row>
    <row r="868" spans="1:2" s="147" customFormat="1" ht="15.75">
      <c r="A868" s="153"/>
      <c r="B868" s="156"/>
    </row>
    <row r="869" spans="1:2" s="147" customFormat="1" ht="15.75">
      <c r="A869" s="153"/>
      <c r="B869" s="156"/>
    </row>
    <row r="870" spans="1:2" s="147" customFormat="1" ht="15.75">
      <c r="A870" s="153"/>
      <c r="B870" s="156"/>
    </row>
    <row r="871" spans="1:2" s="147" customFormat="1" ht="15.75">
      <c r="A871" s="153"/>
      <c r="B871" s="156"/>
    </row>
    <row r="872" spans="1:2" s="147" customFormat="1" ht="15.75">
      <c r="A872" s="153"/>
      <c r="B872" s="156"/>
    </row>
    <row r="873" spans="1:2" s="147" customFormat="1" ht="15.75">
      <c r="A873" s="153"/>
      <c r="B873" s="156"/>
    </row>
    <row r="874" spans="1:2" s="147" customFormat="1" ht="15.75">
      <c r="A874" s="153"/>
      <c r="B874" s="156"/>
    </row>
    <row r="875" spans="1:2" s="147" customFormat="1" ht="15.75">
      <c r="A875" s="153"/>
      <c r="B875" s="156"/>
    </row>
    <row r="876" spans="1:2" s="147" customFormat="1" ht="15.75">
      <c r="A876" s="153"/>
      <c r="B876" s="156"/>
    </row>
    <row r="877" spans="1:2" s="147" customFormat="1" ht="15.75">
      <c r="A877" s="153"/>
      <c r="B877" s="156"/>
    </row>
    <row r="878" spans="1:2" s="147" customFormat="1" ht="15.75">
      <c r="A878" s="153"/>
      <c r="B878" s="156"/>
    </row>
    <row r="879" spans="1:2" s="147" customFormat="1" ht="15.75">
      <c r="A879" s="153"/>
      <c r="B879" s="156"/>
    </row>
    <row r="880" spans="1:2" s="147" customFormat="1" ht="15.75">
      <c r="A880" s="153"/>
      <c r="B880" s="156"/>
    </row>
    <row r="881" spans="1:2" s="147" customFormat="1" ht="15.75">
      <c r="A881" s="153"/>
      <c r="B881" s="156"/>
    </row>
    <row r="882" spans="1:2" s="147" customFormat="1" ht="15.75">
      <c r="A882" s="153"/>
      <c r="B882" s="156"/>
    </row>
    <row r="883" spans="1:2" s="147" customFormat="1" ht="15.75">
      <c r="A883" s="153"/>
      <c r="B883" s="156"/>
    </row>
    <row r="884" spans="1:2" s="147" customFormat="1" ht="15.75">
      <c r="A884" s="153"/>
      <c r="B884" s="156"/>
    </row>
    <row r="885" spans="1:2" s="147" customFormat="1" ht="15.75">
      <c r="A885" s="153"/>
      <c r="B885" s="156"/>
    </row>
    <row r="886" spans="1:2" s="147" customFormat="1" ht="15.75">
      <c r="A886" s="153"/>
      <c r="B886" s="156"/>
    </row>
    <row r="887" spans="1:2" s="147" customFormat="1" ht="15.75">
      <c r="A887" s="153"/>
      <c r="B887" s="156"/>
    </row>
    <row r="888" spans="1:2" s="147" customFormat="1" ht="15.75">
      <c r="A888" s="153"/>
      <c r="B888" s="156"/>
    </row>
    <row r="889" spans="1:2" s="147" customFormat="1" ht="15.75">
      <c r="A889" s="153"/>
      <c r="B889" s="156"/>
    </row>
    <row r="890" spans="1:2" s="147" customFormat="1" ht="15.75">
      <c r="A890" s="153"/>
      <c r="B890" s="156"/>
    </row>
    <row r="891" spans="1:2" s="147" customFormat="1" ht="15.75">
      <c r="A891" s="153"/>
      <c r="B891" s="156"/>
    </row>
    <row r="892" spans="1:2" s="147" customFormat="1" ht="15.75">
      <c r="A892" s="153"/>
      <c r="B892" s="156"/>
    </row>
    <row r="893" spans="1:2" s="147" customFormat="1" ht="15.75">
      <c r="A893" s="153"/>
      <c r="B893" s="156"/>
    </row>
    <row r="894" spans="1:2" s="147" customFormat="1" ht="15.75">
      <c r="A894" s="153"/>
      <c r="B894" s="156"/>
    </row>
    <row r="895" spans="1:2" s="147" customFormat="1" ht="15.75">
      <c r="A895" s="153"/>
      <c r="B895" s="156"/>
    </row>
    <row r="896" spans="1:2" s="147" customFormat="1" ht="15.75">
      <c r="A896" s="153"/>
      <c r="B896" s="156"/>
    </row>
    <row r="897" spans="1:2" s="147" customFormat="1" ht="15.75">
      <c r="A897" s="153"/>
      <c r="B897" s="156"/>
    </row>
    <row r="898" spans="1:2" s="147" customFormat="1" ht="15.75">
      <c r="A898" s="153"/>
      <c r="B898" s="156"/>
    </row>
    <row r="899" spans="1:2" s="147" customFormat="1" ht="15.75">
      <c r="A899" s="153"/>
      <c r="B899" s="156"/>
    </row>
    <row r="900" spans="1:2" s="147" customFormat="1" ht="15.75">
      <c r="A900" s="153"/>
      <c r="B900" s="156"/>
    </row>
    <row r="901" spans="1:2" s="147" customFormat="1" ht="15.75">
      <c r="A901" s="153"/>
      <c r="B901" s="156"/>
    </row>
    <row r="902" spans="1:2" s="147" customFormat="1" ht="15.75">
      <c r="A902" s="153"/>
      <c r="B902" s="156"/>
    </row>
    <row r="903" spans="1:2" s="147" customFormat="1" ht="15.75">
      <c r="A903" s="153"/>
      <c r="B903" s="156"/>
    </row>
    <row r="904" spans="1:2" s="147" customFormat="1" ht="15.75">
      <c r="A904" s="153"/>
      <c r="B904" s="156"/>
    </row>
    <row r="905" spans="1:2" s="147" customFormat="1" ht="15.75">
      <c r="A905" s="153"/>
      <c r="B905" s="156"/>
    </row>
    <row r="906" spans="1:2" s="147" customFormat="1" ht="15.75">
      <c r="A906" s="153"/>
      <c r="B906" s="156"/>
    </row>
    <row r="907" spans="1:2" s="147" customFormat="1" ht="15.75">
      <c r="A907" s="153"/>
      <c r="B907" s="156"/>
    </row>
    <row r="908" spans="1:2" s="147" customFormat="1" ht="15.75">
      <c r="A908" s="153"/>
      <c r="B908" s="156"/>
    </row>
    <row r="909" spans="1:2" s="147" customFormat="1" ht="15.75">
      <c r="A909" s="153"/>
      <c r="B909" s="156"/>
    </row>
    <row r="910" spans="1:2" s="147" customFormat="1" ht="15.75">
      <c r="A910" s="153"/>
      <c r="B910" s="156"/>
    </row>
    <row r="911" spans="1:2" s="147" customFormat="1" ht="15.75">
      <c r="A911" s="153"/>
      <c r="B911" s="156"/>
    </row>
    <row r="912" spans="1:2" s="147" customFormat="1" ht="15.75">
      <c r="A912" s="153"/>
      <c r="B912" s="156"/>
    </row>
    <row r="913" spans="1:2" s="147" customFormat="1" ht="15.75">
      <c r="A913" s="153"/>
      <c r="B913" s="156"/>
    </row>
    <row r="914" spans="1:2" s="147" customFormat="1" ht="15.75">
      <c r="A914" s="153"/>
      <c r="B914" s="156"/>
    </row>
    <row r="915" spans="1:2" s="147" customFormat="1" ht="15.75">
      <c r="A915" s="153"/>
      <c r="B915" s="156"/>
    </row>
    <row r="916" spans="1:2" s="147" customFormat="1" ht="15.75">
      <c r="A916" s="153"/>
      <c r="B916" s="156"/>
    </row>
    <row r="917" spans="1:2" s="147" customFormat="1" ht="15.75">
      <c r="A917" s="153"/>
      <c r="B917" s="156"/>
    </row>
    <row r="918" spans="1:2" s="147" customFormat="1" ht="15.75">
      <c r="A918" s="153"/>
      <c r="B918" s="156"/>
    </row>
    <row r="919" spans="1:2" s="147" customFormat="1" ht="15.75">
      <c r="A919" s="153"/>
      <c r="B919" s="156"/>
    </row>
    <row r="920" spans="1:2" s="147" customFormat="1" ht="15.75">
      <c r="A920" s="153"/>
      <c r="B920" s="156"/>
    </row>
    <row r="921" spans="1:2" s="147" customFormat="1" ht="15.75">
      <c r="A921" s="153"/>
      <c r="B921" s="156"/>
    </row>
    <row r="922" spans="1:2" s="147" customFormat="1" ht="15.75">
      <c r="A922" s="153"/>
      <c r="B922" s="156"/>
    </row>
    <row r="923" spans="1:2" s="147" customFormat="1" ht="15.75">
      <c r="A923" s="153"/>
      <c r="B923" s="156"/>
    </row>
    <row r="924" spans="1:2" s="147" customFormat="1" ht="15.75">
      <c r="A924" s="153"/>
      <c r="B924" s="156"/>
    </row>
    <row r="925" spans="1:2" s="147" customFormat="1" ht="15.75">
      <c r="A925" s="153"/>
      <c r="B925" s="156"/>
    </row>
    <row r="926" spans="1:2" s="147" customFormat="1" ht="15.75">
      <c r="A926" s="153"/>
      <c r="B926" s="156"/>
    </row>
    <row r="927" spans="1:2" s="147" customFormat="1" ht="15.75">
      <c r="A927" s="153"/>
      <c r="B927" s="156"/>
    </row>
    <row r="928" spans="1:2" s="147" customFormat="1" ht="15.75">
      <c r="A928" s="153"/>
      <c r="B928" s="156"/>
    </row>
    <row r="929" spans="1:2" s="147" customFormat="1" ht="15.75">
      <c r="A929" s="153"/>
      <c r="B929" s="156"/>
    </row>
    <row r="930" spans="1:2" s="147" customFormat="1" ht="15.75">
      <c r="A930" s="153"/>
      <c r="B930" s="156"/>
    </row>
    <row r="931" spans="1:2" s="147" customFormat="1" ht="15.75">
      <c r="A931" s="153"/>
      <c r="B931" s="156"/>
    </row>
    <row r="932" spans="1:2" s="147" customFormat="1" ht="15.75">
      <c r="A932" s="153"/>
      <c r="B932" s="156"/>
    </row>
    <row r="933" spans="1:2" s="147" customFormat="1" ht="15.75">
      <c r="A933" s="153"/>
      <c r="B933" s="156"/>
    </row>
    <row r="934" spans="1:2" s="147" customFormat="1" ht="15.75">
      <c r="A934" s="153"/>
      <c r="B934" s="156"/>
    </row>
    <row r="935" spans="1:2" s="147" customFormat="1" ht="15.75">
      <c r="A935" s="153"/>
      <c r="B935" s="156"/>
    </row>
    <row r="936" spans="1:2" s="147" customFormat="1" ht="15.75">
      <c r="A936" s="153"/>
      <c r="B936" s="156"/>
    </row>
    <row r="937" spans="1:2" s="147" customFormat="1" ht="15.75">
      <c r="A937" s="153"/>
      <c r="B937" s="156"/>
    </row>
    <row r="938" spans="1:2" s="147" customFormat="1" ht="15.75">
      <c r="A938" s="153"/>
      <c r="B938" s="156"/>
    </row>
    <row r="939" spans="1:2" s="147" customFormat="1" ht="15.75">
      <c r="A939" s="153"/>
      <c r="B939" s="156"/>
    </row>
    <row r="940" spans="1:2" s="147" customFormat="1" ht="15.75">
      <c r="A940" s="153"/>
      <c r="B940" s="156"/>
    </row>
    <row r="941" spans="1:2" s="147" customFormat="1" ht="15.75">
      <c r="A941" s="153"/>
      <c r="B941" s="156"/>
    </row>
    <row r="942" spans="1:2" s="147" customFormat="1" ht="15.75">
      <c r="A942" s="153"/>
      <c r="B942" s="156"/>
    </row>
    <row r="943" spans="1:2" s="147" customFormat="1" ht="15.75">
      <c r="A943" s="153"/>
      <c r="B943" s="156"/>
    </row>
    <row r="944" spans="1:2" s="147" customFormat="1" ht="15.75">
      <c r="A944" s="153"/>
      <c r="B944" s="156"/>
    </row>
    <row r="945" spans="1:2" s="147" customFormat="1" ht="15.75">
      <c r="A945" s="153"/>
      <c r="B945" s="156"/>
    </row>
    <row r="946" spans="1:2" s="147" customFormat="1" ht="15.75">
      <c r="A946" s="153"/>
      <c r="B946" s="156"/>
    </row>
    <row r="947" spans="1:2" s="147" customFormat="1" ht="15.75">
      <c r="A947" s="153"/>
      <c r="B947" s="156"/>
    </row>
    <row r="948" spans="1:2" s="147" customFormat="1" ht="15.75">
      <c r="A948" s="153"/>
      <c r="B948" s="156"/>
    </row>
    <row r="949" spans="1:2" s="147" customFormat="1" ht="15.75">
      <c r="A949" s="153"/>
      <c r="B949" s="156"/>
    </row>
    <row r="950" spans="1:2" s="147" customFormat="1" ht="15.75">
      <c r="A950" s="153"/>
      <c r="B950" s="156"/>
    </row>
    <row r="951" spans="1:2" s="147" customFormat="1" ht="15.75">
      <c r="A951" s="153"/>
      <c r="B951" s="156"/>
    </row>
    <row r="952" spans="1:2" s="147" customFormat="1" ht="15.75">
      <c r="A952" s="153"/>
      <c r="B952" s="156"/>
    </row>
    <row r="953" spans="1:2" s="147" customFormat="1" ht="15.75">
      <c r="A953" s="153"/>
      <c r="B953" s="156"/>
    </row>
    <row r="954" spans="1:2" s="147" customFormat="1" ht="15.75">
      <c r="A954" s="153"/>
      <c r="B954" s="156"/>
    </row>
    <row r="955" spans="1:2" s="147" customFormat="1" ht="15.75">
      <c r="A955" s="153"/>
      <c r="B955" s="156"/>
    </row>
    <row r="956" spans="1:2" s="147" customFormat="1" ht="15.75">
      <c r="A956" s="153"/>
      <c r="B956" s="156"/>
    </row>
    <row r="957" spans="1:2" s="147" customFormat="1" ht="15.75">
      <c r="A957" s="153"/>
      <c r="B957" s="156"/>
    </row>
    <row r="958" spans="1:2" s="147" customFormat="1" ht="15.75">
      <c r="A958" s="153"/>
      <c r="B958" s="156"/>
    </row>
    <row r="959" spans="1:2" s="147" customFormat="1" ht="15.75">
      <c r="A959" s="153"/>
      <c r="B959" s="156"/>
    </row>
    <row r="960" spans="1:2" s="147" customFormat="1" ht="15.75">
      <c r="A960" s="153"/>
      <c r="B960" s="156"/>
    </row>
    <row r="961" spans="1:2" s="147" customFormat="1" ht="15.75">
      <c r="A961" s="153"/>
      <c r="B961" s="156"/>
    </row>
    <row r="962" spans="1:2" s="147" customFormat="1" ht="15.75">
      <c r="A962" s="153"/>
      <c r="B962" s="156"/>
    </row>
    <row r="963" spans="1:2" s="147" customFormat="1" ht="15.75">
      <c r="A963" s="153"/>
      <c r="B963" s="156"/>
    </row>
    <row r="964" spans="1:2" s="147" customFormat="1" ht="15.75">
      <c r="A964" s="153"/>
      <c r="B964" s="156"/>
    </row>
    <row r="965" spans="1:2" s="147" customFormat="1" ht="15.75">
      <c r="A965" s="153"/>
      <c r="B965" s="156"/>
    </row>
    <row r="966" spans="1:2" s="147" customFormat="1" ht="15.75">
      <c r="A966" s="153"/>
      <c r="B966" s="156"/>
    </row>
    <row r="967" spans="1:2" s="147" customFormat="1" ht="15.75">
      <c r="A967" s="153"/>
      <c r="B967" s="156"/>
    </row>
    <row r="968" spans="1:2" s="147" customFormat="1" ht="15.75">
      <c r="A968" s="153"/>
      <c r="B968" s="156"/>
    </row>
    <row r="969" spans="1:2" s="147" customFormat="1" ht="15.75">
      <c r="A969" s="153"/>
      <c r="B969" s="156"/>
    </row>
    <row r="970" spans="1:2" s="147" customFormat="1" ht="15.75">
      <c r="A970" s="153"/>
      <c r="B970" s="156"/>
    </row>
    <row r="971" spans="1:2" s="147" customFormat="1" ht="15.75">
      <c r="A971" s="153"/>
      <c r="B971" s="156"/>
    </row>
    <row r="972" spans="1:2" s="147" customFormat="1" ht="15.75">
      <c r="A972" s="153"/>
      <c r="B972" s="156"/>
    </row>
    <row r="973" spans="1:2" s="147" customFormat="1" ht="15.75">
      <c r="A973" s="153"/>
      <c r="B973" s="156"/>
    </row>
    <row r="974" spans="1:2" s="147" customFormat="1" ht="15.75">
      <c r="A974" s="153"/>
      <c r="B974" s="156"/>
    </row>
    <row r="975" spans="1:2" s="147" customFormat="1" ht="15.75">
      <c r="A975" s="153"/>
      <c r="B975" s="156"/>
    </row>
    <row r="976" spans="1:2" s="147" customFormat="1" ht="15.75">
      <c r="A976" s="153"/>
      <c r="B976" s="156"/>
    </row>
    <row r="977" spans="1:2" s="147" customFormat="1" ht="15.75">
      <c r="A977" s="153"/>
      <c r="B977" s="156"/>
    </row>
    <row r="978" spans="1:2" s="147" customFormat="1" ht="15.75">
      <c r="A978" s="153"/>
      <c r="B978" s="156"/>
    </row>
    <row r="979" spans="1:2" s="147" customFormat="1" ht="15.75">
      <c r="A979" s="153"/>
      <c r="B979" s="156"/>
    </row>
    <row r="980" spans="1:2" s="147" customFormat="1" ht="15.75">
      <c r="A980" s="153"/>
      <c r="B980" s="156"/>
    </row>
    <row r="981" spans="1:2" s="147" customFormat="1" ht="15.75">
      <c r="A981" s="153"/>
      <c r="B981" s="156"/>
    </row>
    <row r="982" spans="1:2" s="147" customFormat="1" ht="15.75">
      <c r="A982" s="153"/>
      <c r="B982" s="156"/>
    </row>
    <row r="983" spans="1:2" s="147" customFormat="1" ht="15.75">
      <c r="A983" s="153"/>
      <c r="B983" s="156"/>
    </row>
    <row r="984" spans="1:2" s="147" customFormat="1" ht="15.75">
      <c r="A984" s="153"/>
      <c r="B984" s="156"/>
    </row>
    <row r="985" spans="1:2" s="147" customFormat="1" ht="15.75">
      <c r="A985" s="153"/>
      <c r="B985" s="156"/>
    </row>
    <row r="986" spans="1:2" s="147" customFormat="1" ht="15.75">
      <c r="A986" s="153"/>
      <c r="B986" s="156"/>
    </row>
    <row r="987" spans="1:2" s="147" customFormat="1" ht="15.75">
      <c r="A987" s="153"/>
      <c r="B987" s="156"/>
    </row>
    <row r="988" spans="1:2" s="147" customFormat="1" ht="15.75">
      <c r="A988" s="153"/>
      <c r="B988" s="156"/>
    </row>
    <row r="989" spans="1:2" s="147" customFormat="1" ht="15.75">
      <c r="A989" s="153"/>
      <c r="B989" s="156"/>
    </row>
    <row r="990" spans="1:2" s="147" customFormat="1" ht="15.75">
      <c r="A990" s="153"/>
      <c r="B990" s="156"/>
    </row>
    <row r="991" spans="1:2" s="147" customFormat="1" ht="15.75">
      <c r="A991" s="153"/>
      <c r="B991" s="156"/>
    </row>
    <row r="992" spans="1:2" s="147" customFormat="1" ht="15.75">
      <c r="A992" s="153"/>
      <c r="B992" s="156"/>
    </row>
    <row r="993" spans="1:2" s="147" customFormat="1" ht="15.75">
      <c r="A993" s="153"/>
      <c r="B993" s="156"/>
    </row>
    <row r="994" spans="1:2" s="147" customFormat="1" ht="15.75">
      <c r="A994" s="153"/>
      <c r="B994" s="156"/>
    </row>
    <row r="995" spans="1:2" s="147" customFormat="1" ht="15.75">
      <c r="A995" s="153"/>
      <c r="B995" s="156"/>
    </row>
    <row r="996" spans="1:2" s="147" customFormat="1" ht="15.75">
      <c r="A996" s="153"/>
      <c r="B996" s="156"/>
    </row>
    <row r="997" spans="1:2" s="147" customFormat="1" ht="15.75">
      <c r="A997" s="153"/>
      <c r="B997" s="156"/>
    </row>
    <row r="998" spans="1:2" s="147" customFormat="1" ht="15.75">
      <c r="A998" s="153"/>
      <c r="B998" s="156"/>
    </row>
    <row r="999" spans="1:2" s="147" customFormat="1" ht="15.75">
      <c r="A999" s="153"/>
      <c r="B999" s="156"/>
    </row>
    <row r="1000" spans="1:2" s="147" customFormat="1" ht="15.75">
      <c r="A1000" s="153"/>
      <c r="B1000" s="156"/>
    </row>
    <row r="1001" spans="1:2" s="147" customFormat="1" ht="15.75">
      <c r="A1001" s="153"/>
      <c r="B1001" s="156"/>
    </row>
    <row r="1002" spans="1:2" s="147" customFormat="1" ht="15.75">
      <c r="A1002" s="153"/>
      <c r="B1002" s="156"/>
    </row>
    <row r="1003" spans="1:2" s="147" customFormat="1" ht="15.75">
      <c r="A1003" s="153"/>
      <c r="B1003" s="156"/>
    </row>
    <row r="1004" spans="1:2" s="147" customFormat="1" ht="15.75">
      <c r="A1004" s="153"/>
      <c r="B1004" s="156"/>
    </row>
    <row r="1005" spans="1:2" s="147" customFormat="1" ht="15.75">
      <c r="A1005" s="153"/>
      <c r="B1005" s="156"/>
    </row>
    <row r="1006" spans="1:2" s="147" customFormat="1" ht="15.75">
      <c r="A1006" s="153"/>
      <c r="B1006" s="156"/>
    </row>
    <row r="1007" spans="1:2" s="147" customFormat="1" ht="15.75">
      <c r="A1007" s="153"/>
      <c r="B1007" s="156"/>
    </row>
    <row r="1008" spans="1:2" s="147" customFormat="1" ht="15.75">
      <c r="A1008" s="153"/>
      <c r="B1008" s="156"/>
    </row>
    <row r="1009" spans="1:2" s="147" customFormat="1" ht="15.75">
      <c r="A1009" s="153"/>
      <c r="B1009" s="156"/>
    </row>
    <row r="1010" spans="1:2" s="147" customFormat="1" ht="15.75">
      <c r="A1010" s="153"/>
      <c r="B1010" s="156"/>
    </row>
    <row r="1011" spans="1:2" s="147" customFormat="1" ht="15.75">
      <c r="A1011" s="153"/>
      <c r="B1011" s="156"/>
    </row>
    <row r="1012" spans="1:2" s="147" customFormat="1" ht="15.75">
      <c r="A1012" s="153"/>
      <c r="B1012" s="156"/>
    </row>
    <row r="1013" spans="1:2" s="147" customFormat="1" ht="15.75">
      <c r="A1013" s="153"/>
      <c r="B1013" s="156"/>
    </row>
    <row r="1014" spans="1:2" s="147" customFormat="1" ht="15.75">
      <c r="A1014" s="153"/>
      <c r="B1014" s="156"/>
    </row>
    <row r="1015" spans="1:2" s="147" customFormat="1" ht="15.75">
      <c r="A1015" s="153"/>
      <c r="B1015" s="156"/>
    </row>
    <row r="1016" spans="1:2" s="147" customFormat="1" ht="15.75">
      <c r="A1016" s="153"/>
      <c r="B1016" s="156"/>
    </row>
    <row r="1017" spans="1:2" s="147" customFormat="1" ht="15.75">
      <c r="A1017" s="153"/>
      <c r="B1017" s="156"/>
    </row>
    <row r="1018" spans="1:2" s="147" customFormat="1" ht="15.75">
      <c r="A1018" s="153"/>
      <c r="B1018" s="156"/>
    </row>
    <row r="1019" spans="1:2" s="147" customFormat="1" ht="15.75">
      <c r="A1019" s="153"/>
      <c r="B1019" s="156"/>
    </row>
    <row r="1020" spans="1:2" s="147" customFormat="1" ht="15.75">
      <c r="A1020" s="153"/>
      <c r="B1020" s="156"/>
    </row>
    <row r="1021" spans="1:2" s="147" customFormat="1" ht="15.75">
      <c r="A1021" s="153"/>
      <c r="B1021" s="156"/>
    </row>
    <row r="1022" spans="1:2" s="147" customFormat="1" ht="15.75">
      <c r="A1022" s="153"/>
      <c r="B1022" s="156"/>
    </row>
    <row r="1023" spans="1:2" s="147" customFormat="1" ht="15.75">
      <c r="A1023" s="153"/>
      <c r="B1023" s="156"/>
    </row>
    <row r="1024" spans="1:2" s="147" customFormat="1" ht="15.75">
      <c r="A1024" s="153"/>
      <c r="B1024" s="156"/>
    </row>
    <row r="1025" spans="1:2" s="147" customFormat="1" ht="15.75">
      <c r="A1025" s="153"/>
      <c r="B1025" s="156"/>
    </row>
    <row r="1026" spans="1:2" s="147" customFormat="1" ht="15.75">
      <c r="A1026" s="153"/>
      <c r="B1026" s="156"/>
    </row>
    <row r="1027" spans="1:2" s="147" customFormat="1" ht="15.75">
      <c r="A1027" s="153"/>
      <c r="B1027" s="156"/>
    </row>
    <row r="1028" spans="1:2" s="147" customFormat="1" ht="15.75">
      <c r="A1028" s="153"/>
      <c r="B1028" s="156"/>
    </row>
    <row r="1029" spans="1:2" s="147" customFormat="1" ht="15.75">
      <c r="A1029" s="153"/>
      <c r="B1029" s="156"/>
    </row>
    <row r="1030" spans="1:2" s="147" customFormat="1" ht="15.75">
      <c r="A1030" s="153"/>
      <c r="B1030" s="156"/>
    </row>
    <row r="1031" spans="1:2" s="147" customFormat="1" ht="15.75">
      <c r="A1031" s="153"/>
      <c r="B1031" s="156"/>
    </row>
    <row r="1032" spans="1:2" s="147" customFormat="1" ht="15.75">
      <c r="A1032" s="153"/>
      <c r="B1032" s="156"/>
    </row>
    <row r="1033" spans="1:2" s="147" customFormat="1" ht="15.75">
      <c r="A1033" s="153"/>
      <c r="B1033" s="156"/>
    </row>
    <row r="1034" spans="1:2" s="147" customFormat="1" ht="15.75">
      <c r="A1034" s="153"/>
      <c r="B1034" s="156"/>
    </row>
    <row r="1035" spans="1:2" s="147" customFormat="1" ht="15.75">
      <c r="A1035" s="153"/>
      <c r="B1035" s="156"/>
    </row>
    <row r="1036" spans="1:2" s="147" customFormat="1" ht="15.75">
      <c r="A1036" s="153"/>
      <c r="B1036" s="156"/>
    </row>
    <row r="1037" spans="1:2" s="147" customFormat="1" ht="15.75">
      <c r="A1037" s="153"/>
      <c r="B1037" s="156"/>
    </row>
    <row r="1038" spans="1:2" s="147" customFormat="1" ht="15.75">
      <c r="A1038" s="153"/>
      <c r="B1038" s="156"/>
    </row>
    <row r="1039" spans="1:2" s="147" customFormat="1" ht="15.75">
      <c r="A1039" s="153"/>
      <c r="B1039" s="156"/>
    </row>
    <row r="1040" spans="1:2" s="147" customFormat="1" ht="15.75">
      <c r="A1040" s="153"/>
      <c r="B1040" s="156"/>
    </row>
    <row r="1041" spans="1:2" s="147" customFormat="1" ht="15.75">
      <c r="A1041" s="153"/>
      <c r="B1041" s="156"/>
    </row>
    <row r="1042" spans="1:2" s="147" customFormat="1" ht="15.75">
      <c r="A1042" s="153"/>
      <c r="B1042" s="156"/>
    </row>
    <row r="1043" spans="1:2" s="147" customFormat="1" ht="15.75">
      <c r="A1043" s="153"/>
      <c r="B1043" s="156"/>
    </row>
    <row r="1044" spans="1:2" s="147" customFormat="1" ht="15.75">
      <c r="A1044" s="153"/>
      <c r="B1044" s="156"/>
    </row>
    <row r="1045" spans="1:2" s="147" customFormat="1" ht="15.75">
      <c r="A1045" s="153"/>
      <c r="B1045" s="156"/>
    </row>
    <row r="1046" spans="1:2" s="147" customFormat="1" ht="15.75">
      <c r="A1046" s="153"/>
      <c r="B1046" s="156"/>
    </row>
    <row r="1047" spans="1:2" s="147" customFormat="1" ht="15.75">
      <c r="A1047" s="153"/>
      <c r="B1047" s="156"/>
    </row>
    <row r="1048" spans="1:2" s="147" customFormat="1" ht="15.75">
      <c r="A1048" s="153"/>
      <c r="B1048" s="156"/>
    </row>
    <row r="1049" spans="1:2" s="147" customFormat="1" ht="15.75">
      <c r="A1049" s="153"/>
      <c r="B1049" s="156"/>
    </row>
    <row r="1050" spans="1:2" s="147" customFormat="1" ht="15.75">
      <c r="A1050" s="153"/>
      <c r="B1050" s="156"/>
    </row>
    <row r="1051" spans="1:2" s="147" customFormat="1" ht="15.75">
      <c r="A1051" s="153"/>
      <c r="B1051" s="156"/>
    </row>
    <row r="1052" spans="1:2" s="147" customFormat="1" ht="15.75">
      <c r="A1052" s="153"/>
      <c r="B1052" s="156"/>
    </row>
    <row r="1053" spans="1:2" s="147" customFormat="1" ht="15.75">
      <c r="A1053" s="153"/>
      <c r="B1053" s="156"/>
    </row>
    <row r="1054" spans="1:2" s="147" customFormat="1" ht="15.75">
      <c r="A1054" s="153"/>
      <c r="B1054" s="156"/>
    </row>
    <row r="1055" spans="1:2" s="147" customFormat="1" ht="15.75">
      <c r="A1055" s="153"/>
      <c r="B1055" s="156"/>
    </row>
    <row r="1056" spans="1:2" s="147" customFormat="1" ht="15.75">
      <c r="A1056" s="153"/>
      <c r="B1056" s="156"/>
    </row>
    <row r="1057" spans="1:2" s="147" customFormat="1" ht="15.75">
      <c r="A1057" s="153"/>
      <c r="B1057" s="156"/>
    </row>
    <row r="1058" spans="1:2" s="147" customFormat="1" ht="15.75">
      <c r="A1058" s="153"/>
      <c r="B1058" s="156"/>
    </row>
    <row r="1059" spans="1:2" s="147" customFormat="1" ht="15.75">
      <c r="A1059" s="153"/>
      <c r="B1059" s="156"/>
    </row>
    <row r="1060" spans="1:2" s="147" customFormat="1" ht="15.75">
      <c r="A1060" s="153"/>
      <c r="B1060" s="156"/>
    </row>
    <row r="1061" spans="1:2" s="147" customFormat="1" ht="15.75">
      <c r="A1061" s="153"/>
      <c r="B1061" s="156"/>
    </row>
    <row r="1062" spans="1:2" s="147" customFormat="1" ht="15.75">
      <c r="A1062" s="153"/>
      <c r="B1062" s="156"/>
    </row>
    <row r="1063" spans="1:2" s="147" customFormat="1" ht="15.75">
      <c r="A1063" s="153"/>
      <c r="B1063" s="156"/>
    </row>
    <row r="1064" spans="1:2" s="147" customFormat="1" ht="15.75">
      <c r="A1064" s="153"/>
      <c r="B1064" s="156"/>
    </row>
    <row r="1065" spans="1:2" s="147" customFormat="1" ht="15.75">
      <c r="A1065" s="153"/>
      <c r="B1065" s="156"/>
    </row>
    <row r="1066" spans="1:2" s="147" customFormat="1" ht="15.75">
      <c r="A1066" s="153"/>
      <c r="B1066" s="156"/>
    </row>
    <row r="1067" spans="1:2" s="147" customFormat="1" ht="15.75">
      <c r="A1067" s="153"/>
      <c r="B1067" s="156"/>
    </row>
    <row r="1068" spans="1:2" s="147" customFormat="1" ht="15.75">
      <c r="A1068" s="153"/>
      <c r="B1068" s="156"/>
    </row>
    <row r="1069" spans="1:2" s="147" customFormat="1" ht="15.75">
      <c r="A1069" s="153"/>
      <c r="B1069" s="156"/>
    </row>
    <row r="1070" spans="1:2" s="147" customFormat="1" ht="15.75">
      <c r="A1070" s="153"/>
      <c r="B1070" s="156"/>
    </row>
    <row r="1071" spans="1:2" s="147" customFormat="1" ht="15.75">
      <c r="A1071" s="153"/>
      <c r="B1071" s="156"/>
    </row>
    <row r="1072" spans="1:2" s="147" customFormat="1" ht="15.75">
      <c r="A1072" s="153"/>
      <c r="B1072" s="156"/>
    </row>
    <row r="1073" spans="1:2" s="147" customFormat="1" ht="15.75">
      <c r="A1073" s="153"/>
      <c r="B1073" s="156"/>
    </row>
    <row r="1074" spans="1:2" s="147" customFormat="1" ht="15.75">
      <c r="A1074" s="153"/>
      <c r="B1074" s="156"/>
    </row>
    <row r="1075" spans="1:2" s="147" customFormat="1" ht="15.75">
      <c r="A1075" s="153"/>
      <c r="B1075" s="156"/>
    </row>
    <row r="1076" spans="1:2" s="147" customFormat="1" ht="15.75">
      <c r="A1076" s="153"/>
      <c r="B1076" s="156"/>
    </row>
    <row r="1077" spans="1:2" s="147" customFormat="1" ht="15.75">
      <c r="A1077" s="153"/>
      <c r="B1077" s="156"/>
    </row>
    <row r="1078" spans="1:2" s="147" customFormat="1" ht="15.75">
      <c r="A1078" s="153"/>
      <c r="B1078" s="156"/>
    </row>
    <row r="1079" spans="1:2" s="147" customFormat="1" ht="15.75">
      <c r="A1079" s="153"/>
      <c r="B1079" s="156"/>
    </row>
    <row r="1080" spans="1:2" s="147" customFormat="1" ht="15.75">
      <c r="A1080" s="153"/>
      <c r="B1080" s="156"/>
    </row>
    <row r="1081" spans="1:2" s="147" customFormat="1" ht="15.75">
      <c r="A1081" s="153"/>
      <c r="B1081" s="156"/>
    </row>
    <row r="1082" spans="1:2" s="147" customFormat="1" ht="15.75">
      <c r="A1082" s="153"/>
      <c r="B1082" s="156"/>
    </row>
    <row r="1083" spans="1:2" s="147" customFormat="1" ht="15.75">
      <c r="A1083" s="153"/>
      <c r="B1083" s="156"/>
    </row>
    <row r="1084" spans="1:2" s="147" customFormat="1" ht="15.75">
      <c r="A1084" s="153"/>
      <c r="B1084" s="156"/>
    </row>
    <row r="1085" spans="1:2" s="147" customFormat="1" ht="15.75">
      <c r="A1085" s="153"/>
      <c r="B1085" s="156"/>
    </row>
    <row r="1086" spans="1:2" s="147" customFormat="1" ht="15.75">
      <c r="A1086" s="153"/>
      <c r="B1086" s="156"/>
    </row>
    <row r="1087" spans="1:2" s="147" customFormat="1" ht="15.75">
      <c r="A1087" s="153"/>
      <c r="B1087" s="156"/>
    </row>
    <row r="1088" spans="1:2" s="147" customFormat="1" ht="15.75">
      <c r="A1088" s="153"/>
      <c r="B1088" s="156"/>
    </row>
    <row r="1089" spans="1:2" s="147" customFormat="1" ht="15.75">
      <c r="A1089" s="153"/>
      <c r="B1089" s="156"/>
    </row>
    <row r="1090" spans="1:2" s="147" customFormat="1" ht="15.75">
      <c r="A1090" s="153"/>
      <c r="B1090" s="156"/>
    </row>
    <row r="1091" spans="1:2" s="147" customFormat="1" ht="15.75">
      <c r="A1091" s="153"/>
      <c r="B1091" s="156"/>
    </row>
    <row r="1092" spans="1:2" s="147" customFormat="1" ht="15.75">
      <c r="A1092" s="153"/>
      <c r="B1092" s="156"/>
    </row>
    <row r="1093" spans="1:2" s="147" customFormat="1" ht="15.75">
      <c r="A1093" s="153"/>
      <c r="B1093" s="156"/>
    </row>
    <row r="1094" spans="1:2" s="147" customFormat="1" ht="15.75">
      <c r="A1094" s="153"/>
      <c r="B1094" s="156"/>
    </row>
    <row r="1095" spans="1:2" s="147" customFormat="1" ht="15.75">
      <c r="A1095" s="153"/>
      <c r="B1095" s="156"/>
    </row>
    <row r="1096" spans="1:2" s="147" customFormat="1" ht="15.75">
      <c r="A1096" s="153"/>
      <c r="B1096" s="156"/>
    </row>
    <row r="1097" spans="1:2" s="147" customFormat="1" ht="15.75">
      <c r="A1097" s="153"/>
      <c r="B1097" s="156"/>
    </row>
    <row r="1098" spans="1:2" s="147" customFormat="1" ht="15.75">
      <c r="A1098" s="153"/>
      <c r="B1098" s="156"/>
    </row>
    <row r="1099" spans="1:2" s="147" customFormat="1" ht="15.75">
      <c r="A1099" s="153"/>
      <c r="B1099" s="156"/>
    </row>
    <row r="1100" spans="1:2" s="147" customFormat="1" ht="15.75">
      <c r="A1100" s="153"/>
      <c r="B1100" s="156"/>
    </row>
    <row r="1101" spans="1:2" s="147" customFormat="1" ht="15.75">
      <c r="A1101" s="153"/>
      <c r="B1101" s="156"/>
    </row>
    <row r="1102" spans="1:2" s="147" customFormat="1" ht="15.75">
      <c r="A1102" s="153"/>
      <c r="B1102" s="156"/>
    </row>
    <row r="1103" spans="1:2" s="147" customFormat="1" ht="15.75">
      <c r="A1103" s="153"/>
      <c r="B1103" s="156"/>
    </row>
    <row r="1104" spans="1:2" s="147" customFormat="1" ht="15.75">
      <c r="A1104" s="153"/>
      <c r="B1104" s="156"/>
    </row>
    <row r="1105" spans="1:2" s="147" customFormat="1" ht="15.75">
      <c r="A1105" s="153"/>
      <c r="B1105" s="156"/>
    </row>
    <row r="1106" spans="1:2" s="147" customFormat="1" ht="15.75">
      <c r="A1106" s="153"/>
      <c r="B1106" s="156"/>
    </row>
    <row r="1107" spans="1:2" s="147" customFormat="1" ht="15.75">
      <c r="A1107" s="153"/>
      <c r="B1107" s="156"/>
    </row>
    <row r="1108" spans="1:2" s="147" customFormat="1" ht="15.75">
      <c r="A1108" s="153"/>
      <c r="B1108" s="156"/>
    </row>
    <row r="1109" spans="1:2" s="147" customFormat="1" ht="15.75">
      <c r="A1109" s="153"/>
      <c r="B1109" s="156"/>
    </row>
    <row r="1110" spans="1:2" s="147" customFormat="1" ht="15.75">
      <c r="A1110" s="153"/>
      <c r="B1110" s="156"/>
    </row>
    <row r="1111" spans="1:2" s="147" customFormat="1" ht="15.75">
      <c r="A1111" s="153"/>
      <c r="B1111" s="156"/>
    </row>
    <row r="1112" spans="1:2" s="147" customFormat="1" ht="15.75">
      <c r="A1112" s="153"/>
      <c r="B1112" s="156"/>
    </row>
    <row r="1113" spans="1:2" s="147" customFormat="1" ht="15.75">
      <c r="A1113" s="153"/>
      <c r="B1113" s="156"/>
    </row>
    <row r="1114" spans="1:2" s="147" customFormat="1" ht="15.75">
      <c r="A1114" s="153"/>
      <c r="B1114" s="156"/>
    </row>
    <row r="1115" spans="1:2" s="147" customFormat="1" ht="15.75">
      <c r="A1115" s="153"/>
      <c r="B1115" s="156"/>
    </row>
    <row r="1116" spans="1:2" s="147" customFormat="1" ht="15.75">
      <c r="A1116" s="153"/>
      <c r="B1116" s="156"/>
    </row>
    <row r="1117" spans="1:2" s="147" customFormat="1" ht="15.75">
      <c r="A1117" s="153"/>
      <c r="B1117" s="156"/>
    </row>
    <row r="1118" spans="1:2" s="147" customFormat="1" ht="15.75">
      <c r="A1118" s="153"/>
      <c r="B1118" s="156"/>
    </row>
    <row r="1119" spans="1:2" s="147" customFormat="1" ht="15.75">
      <c r="A1119" s="153"/>
      <c r="B1119" s="156"/>
    </row>
    <row r="1120" spans="1:2" s="147" customFormat="1" ht="15.75">
      <c r="A1120" s="153"/>
      <c r="B1120" s="156"/>
    </row>
    <row r="1121" spans="1:2" s="147" customFormat="1" ht="15.75">
      <c r="A1121" s="153"/>
      <c r="B1121" s="156"/>
    </row>
    <row r="1122" spans="1:2" s="147" customFormat="1" ht="15.75">
      <c r="A1122" s="153"/>
      <c r="B1122" s="156"/>
    </row>
    <row r="1123" spans="1:2" s="147" customFormat="1" ht="15.75">
      <c r="A1123" s="153"/>
      <c r="B1123" s="156"/>
    </row>
    <row r="1124" spans="1:2" s="147" customFormat="1" ht="15.75">
      <c r="A1124" s="153"/>
      <c r="B1124" s="156"/>
    </row>
    <row r="1125" spans="1:2" s="147" customFormat="1" ht="15.75">
      <c r="A1125" s="153"/>
      <c r="B1125" s="156"/>
    </row>
    <row r="1126" spans="1:2" s="147" customFormat="1" ht="15.75">
      <c r="A1126" s="153"/>
      <c r="B1126" s="156"/>
    </row>
    <row r="1127" spans="1:2" s="147" customFormat="1" ht="15.75">
      <c r="A1127" s="153"/>
      <c r="B1127" s="156"/>
    </row>
    <row r="1128" spans="1:2" s="147" customFormat="1" ht="15.75">
      <c r="A1128" s="153"/>
      <c r="B1128" s="156"/>
    </row>
    <row r="1129" spans="1:2" s="147" customFormat="1" ht="15.75">
      <c r="A1129" s="153"/>
      <c r="B1129" s="156"/>
    </row>
    <row r="1130" spans="1:2" s="147" customFormat="1" ht="15.75">
      <c r="A1130" s="153"/>
      <c r="B1130" s="156"/>
    </row>
    <row r="1131" spans="1:2" s="147" customFormat="1" ht="15.75">
      <c r="A1131" s="153"/>
      <c r="B1131" s="156"/>
    </row>
    <row r="1132" spans="1:2" s="147" customFormat="1" ht="15.75">
      <c r="A1132" s="153"/>
      <c r="B1132" s="156"/>
    </row>
    <row r="1133" spans="1:2" s="147" customFormat="1" ht="15.75">
      <c r="A1133" s="153"/>
      <c r="B1133" s="156"/>
    </row>
    <row r="1134" spans="1:2" s="147" customFormat="1" ht="15.75">
      <c r="A1134" s="153"/>
      <c r="B1134" s="156"/>
    </row>
    <row r="1135" spans="1:2" s="147" customFormat="1" ht="15.75">
      <c r="A1135" s="153"/>
      <c r="B1135" s="156"/>
    </row>
    <row r="1136" spans="1:2" s="147" customFormat="1" ht="15.75">
      <c r="A1136" s="153"/>
      <c r="B1136" s="156"/>
    </row>
    <row r="1137" spans="1:2" s="147" customFormat="1" ht="15.75">
      <c r="A1137" s="153"/>
      <c r="B1137" s="156"/>
    </row>
    <row r="1138" spans="1:2" s="147" customFormat="1" ht="15.75">
      <c r="A1138" s="153"/>
      <c r="B1138" s="156"/>
    </row>
    <row r="1139" spans="1:2" s="147" customFormat="1" ht="15.75">
      <c r="A1139" s="153"/>
      <c r="B1139" s="156"/>
    </row>
    <row r="1140" spans="1:2" s="147" customFormat="1" ht="15.75">
      <c r="A1140" s="153"/>
      <c r="B1140" s="156"/>
    </row>
    <row r="1141" spans="1:2" s="147" customFormat="1" ht="15.75">
      <c r="A1141" s="153"/>
      <c r="B1141" s="156"/>
    </row>
    <row r="1142" spans="1:2" s="147" customFormat="1" ht="15.75">
      <c r="A1142" s="153"/>
      <c r="B1142" s="156"/>
    </row>
    <row r="1143" spans="1:2" s="147" customFormat="1" ht="15.75">
      <c r="A1143" s="153"/>
      <c r="B1143" s="156"/>
    </row>
    <row r="1144" spans="1:2" s="147" customFormat="1" ht="15.75">
      <c r="A1144" s="153"/>
      <c r="B1144" s="156"/>
    </row>
    <row r="1145" spans="1:2" s="147" customFormat="1" ht="15.75">
      <c r="A1145" s="153"/>
      <c r="B1145" s="156"/>
    </row>
    <row r="1146" spans="1:2" s="147" customFormat="1" ht="15.75">
      <c r="A1146" s="153"/>
      <c r="B1146" s="156"/>
    </row>
    <row r="1147" spans="1:2" s="147" customFormat="1" ht="15.75">
      <c r="A1147" s="153"/>
      <c r="B1147" s="156"/>
    </row>
    <row r="1148" spans="1:2" s="147" customFormat="1" ht="15.75">
      <c r="A1148" s="153"/>
      <c r="B1148" s="156"/>
    </row>
    <row r="1149" spans="1:2" s="147" customFormat="1" ht="15.75">
      <c r="A1149" s="153"/>
      <c r="B1149" s="156"/>
    </row>
    <row r="1150" spans="1:2" s="147" customFormat="1" ht="15.75">
      <c r="A1150" s="153"/>
      <c r="B1150" s="156"/>
    </row>
    <row r="1151" spans="1:2" s="147" customFormat="1" ht="15.75">
      <c r="A1151" s="153"/>
      <c r="B1151" s="156"/>
    </row>
    <row r="1152" spans="1:2" s="147" customFormat="1" ht="15.75">
      <c r="A1152" s="153"/>
      <c r="B1152" s="156"/>
    </row>
    <row r="1153" spans="1:2" s="147" customFormat="1" ht="15.75">
      <c r="A1153" s="153"/>
      <c r="B1153" s="156"/>
    </row>
    <row r="1154" spans="1:2" s="147" customFormat="1" ht="15.75">
      <c r="A1154" s="153"/>
      <c r="B1154" s="156"/>
    </row>
    <row r="1155" spans="1:2" s="147" customFormat="1" ht="15.75">
      <c r="A1155" s="153"/>
      <c r="B1155" s="156"/>
    </row>
    <row r="1156" spans="1:2" s="147" customFormat="1" ht="15.75">
      <c r="A1156" s="153"/>
      <c r="B1156" s="156"/>
    </row>
    <row r="1157" spans="1:2" s="147" customFormat="1" ht="15.75">
      <c r="A1157" s="153"/>
      <c r="B1157" s="156"/>
    </row>
    <row r="1158" spans="1:2" s="147" customFormat="1" ht="15.75">
      <c r="A1158" s="153"/>
      <c r="B1158" s="156"/>
    </row>
    <row r="1159" spans="1:2" s="147" customFormat="1" ht="15.75">
      <c r="A1159" s="153"/>
      <c r="B1159" s="156"/>
    </row>
    <row r="1160" spans="1:2" s="147" customFormat="1" ht="15.75">
      <c r="A1160" s="153"/>
      <c r="B1160" s="156"/>
    </row>
    <row r="1161" spans="1:2" s="147" customFormat="1" ht="15.75">
      <c r="A1161" s="153"/>
      <c r="B1161" s="156"/>
    </row>
    <row r="1162" spans="1:2" s="147" customFormat="1" ht="15.75">
      <c r="A1162" s="153"/>
      <c r="B1162" s="156"/>
    </row>
    <row r="1163" spans="1:2" s="147" customFormat="1" ht="15.75">
      <c r="A1163" s="153"/>
      <c r="B1163" s="156"/>
    </row>
    <row r="1164" spans="1:2" s="147" customFormat="1" ht="15.75">
      <c r="A1164" s="153"/>
      <c r="B1164" s="156"/>
    </row>
    <row r="1165" spans="1:2" s="147" customFormat="1" ht="15.75">
      <c r="A1165" s="153"/>
      <c r="B1165" s="156"/>
    </row>
    <row r="1166" spans="1:2" s="147" customFormat="1" ht="15.75">
      <c r="A1166" s="153"/>
      <c r="B1166" s="156"/>
    </row>
    <row r="1167" spans="1:2" s="147" customFormat="1" ht="15.75">
      <c r="A1167" s="153"/>
      <c r="B1167" s="156"/>
    </row>
    <row r="1168" spans="1:2" s="147" customFormat="1" ht="15.75">
      <c r="A1168" s="153"/>
      <c r="B1168" s="156"/>
    </row>
    <row r="1169" spans="1:2" s="147" customFormat="1" ht="15.75">
      <c r="A1169" s="153"/>
      <c r="B1169" s="156"/>
    </row>
    <row r="1170" spans="1:2" s="147" customFormat="1" ht="15.75">
      <c r="A1170" s="153"/>
      <c r="B1170" s="156"/>
    </row>
    <row r="1171" spans="1:2" s="147" customFormat="1" ht="15.75">
      <c r="A1171" s="153"/>
      <c r="B1171" s="156"/>
    </row>
    <row r="1172" spans="1:2" s="147" customFormat="1" ht="15.75">
      <c r="A1172" s="153"/>
      <c r="B1172" s="156"/>
    </row>
    <row r="1173" spans="1:2" s="147" customFormat="1" ht="15.75">
      <c r="A1173" s="153"/>
      <c r="B1173" s="156"/>
    </row>
    <row r="1174" spans="1:2" s="147" customFormat="1" ht="15.75">
      <c r="A1174" s="153"/>
      <c r="B1174" s="156"/>
    </row>
    <row r="1175" spans="1:2" s="147" customFormat="1" ht="15.75">
      <c r="A1175" s="153"/>
      <c r="B1175" s="156"/>
    </row>
    <row r="1176" spans="1:2" s="147" customFormat="1" ht="15.75">
      <c r="A1176" s="153"/>
      <c r="B1176" s="156"/>
    </row>
    <row r="1177" spans="1:2" s="147" customFormat="1" ht="15.75">
      <c r="A1177" s="153"/>
      <c r="B1177" s="156"/>
    </row>
    <row r="1178" spans="1:2" s="147" customFormat="1" ht="15.75">
      <c r="A1178" s="153"/>
      <c r="B1178" s="156"/>
    </row>
    <row r="1179" spans="1:2" s="147" customFormat="1" ht="15.75">
      <c r="A1179" s="153"/>
      <c r="B1179" s="156"/>
    </row>
    <row r="1180" spans="1:2" s="147" customFormat="1" ht="15.75">
      <c r="A1180" s="153"/>
      <c r="B1180" s="156"/>
    </row>
    <row r="1181" spans="1:2" s="147" customFormat="1" ht="15.75">
      <c r="A1181" s="153"/>
      <c r="B1181" s="156"/>
    </row>
    <row r="1182" spans="1:2" s="147" customFormat="1" ht="15.75">
      <c r="A1182" s="153"/>
      <c r="B1182" s="156"/>
    </row>
    <row r="1183" spans="1:2" s="147" customFormat="1" ht="15.75">
      <c r="A1183" s="153"/>
      <c r="B1183" s="156"/>
    </row>
    <row r="1184" spans="1:2" s="147" customFormat="1" ht="15.75">
      <c r="A1184" s="153"/>
      <c r="B1184" s="156"/>
    </row>
    <row r="1185" spans="1:2" s="147" customFormat="1" ht="15.75">
      <c r="A1185" s="153"/>
      <c r="B1185" s="156"/>
    </row>
    <row r="1186" spans="1:2" s="147" customFormat="1" ht="15.75">
      <c r="A1186" s="153"/>
      <c r="B1186" s="156"/>
    </row>
    <row r="1187" spans="1:2" s="147" customFormat="1" ht="15.75">
      <c r="A1187" s="153"/>
      <c r="B1187" s="156"/>
    </row>
    <row r="1188" spans="1:2" s="147" customFormat="1" ht="15.75">
      <c r="A1188" s="153"/>
      <c r="B1188" s="156"/>
    </row>
    <row r="1189" spans="1:2" s="147" customFormat="1" ht="15.75">
      <c r="A1189" s="153"/>
      <c r="B1189" s="156"/>
    </row>
    <row r="1190" spans="1:2" s="147" customFormat="1" ht="15.75">
      <c r="A1190" s="153"/>
      <c r="B1190" s="156"/>
    </row>
    <row r="1191" spans="1:2" s="147" customFormat="1" ht="15.75">
      <c r="A1191" s="153"/>
      <c r="B1191" s="156"/>
    </row>
    <row r="1192" spans="1:2" s="147" customFormat="1" ht="15.75">
      <c r="A1192" s="153"/>
      <c r="B1192" s="156"/>
    </row>
    <row r="1193" spans="1:2" s="147" customFormat="1" ht="15.75">
      <c r="A1193" s="153"/>
      <c r="B1193" s="156"/>
    </row>
    <row r="1194" spans="1:2" s="147" customFormat="1" ht="15.75">
      <c r="A1194" s="153"/>
      <c r="B1194" s="156"/>
    </row>
    <row r="1195" spans="1:2" s="147" customFormat="1" ht="15.75">
      <c r="A1195" s="153"/>
      <c r="B1195" s="156"/>
    </row>
    <row r="1196" spans="1:2" s="147" customFormat="1" ht="15.75">
      <c r="A1196" s="153"/>
      <c r="B1196" s="156"/>
    </row>
    <row r="1197" spans="1:2" s="147" customFormat="1" ht="15.75">
      <c r="A1197" s="153"/>
      <c r="B1197" s="156"/>
    </row>
    <row r="1198" spans="1:2" s="147" customFormat="1" ht="15.75">
      <c r="A1198" s="153"/>
      <c r="B1198" s="156"/>
    </row>
    <row r="1199" spans="1:2" s="147" customFormat="1" ht="15.75">
      <c r="A1199" s="153"/>
      <c r="B1199" s="156"/>
    </row>
    <row r="1200" spans="1:2" s="147" customFormat="1" ht="15.75">
      <c r="A1200" s="153"/>
      <c r="B1200" s="156"/>
    </row>
    <row r="1201" spans="1:2" s="147" customFormat="1" ht="15.75">
      <c r="A1201" s="153"/>
      <c r="B1201" s="156"/>
    </row>
    <row r="1202" spans="1:2" s="147" customFormat="1" ht="15.75">
      <c r="A1202" s="153"/>
      <c r="B1202" s="156"/>
    </row>
    <row r="1203" spans="1:2" s="147" customFormat="1" ht="15.75">
      <c r="A1203" s="153"/>
      <c r="B1203" s="156"/>
    </row>
    <row r="1204" spans="1:2" s="147" customFormat="1" ht="15.75">
      <c r="A1204" s="153"/>
      <c r="B1204" s="156"/>
    </row>
    <row r="1205" spans="1:2" s="147" customFormat="1" ht="15.75">
      <c r="A1205" s="153"/>
      <c r="B1205" s="156"/>
    </row>
    <row r="1206" spans="1:2" s="147" customFormat="1" ht="15.75">
      <c r="A1206" s="153"/>
      <c r="B1206" s="156"/>
    </row>
    <row r="1207" spans="1:2" s="147" customFormat="1" ht="15.75">
      <c r="A1207" s="153"/>
      <c r="B1207" s="156"/>
    </row>
    <row r="1208" spans="1:2" s="147" customFormat="1" ht="15.75">
      <c r="A1208" s="153"/>
      <c r="B1208" s="156"/>
    </row>
    <row r="1209" spans="1:2" s="147" customFormat="1" ht="15.75">
      <c r="A1209" s="153"/>
      <c r="B1209" s="156"/>
    </row>
    <row r="1210" spans="1:2" s="147" customFormat="1" ht="15.75">
      <c r="A1210" s="153"/>
      <c r="B1210" s="156"/>
    </row>
    <row r="1211" spans="1:2" s="147" customFormat="1" ht="15.75">
      <c r="A1211" s="153"/>
      <c r="B1211" s="156"/>
    </row>
    <row r="1212" spans="1:2" s="147" customFormat="1" ht="15.75">
      <c r="A1212" s="153"/>
      <c r="B1212" s="156"/>
    </row>
    <row r="1213" spans="1:2" s="147" customFormat="1" ht="15.75">
      <c r="A1213" s="153"/>
      <c r="B1213" s="156"/>
    </row>
    <row r="1214" spans="1:2" s="147" customFormat="1" ht="15.75">
      <c r="A1214" s="153"/>
      <c r="B1214" s="156"/>
    </row>
    <row r="1215" spans="1:2" s="147" customFormat="1" ht="15.75">
      <c r="A1215" s="153"/>
      <c r="B1215" s="156"/>
    </row>
    <row r="1216" spans="1:2" s="147" customFormat="1" ht="15.75">
      <c r="A1216" s="153"/>
      <c r="B1216" s="156"/>
    </row>
    <row r="1217" spans="1:2" s="147" customFormat="1" ht="15.75">
      <c r="A1217" s="153"/>
      <c r="B1217" s="156"/>
    </row>
    <row r="1218" spans="1:2" s="147" customFormat="1" ht="15.75">
      <c r="A1218" s="153"/>
      <c r="B1218" s="156"/>
    </row>
    <row r="1219" spans="1:2" s="147" customFormat="1" ht="15.75">
      <c r="A1219" s="153"/>
      <c r="B1219" s="156"/>
    </row>
    <row r="1220" spans="1:2" s="147" customFormat="1" ht="15.75">
      <c r="A1220" s="153"/>
      <c r="B1220" s="156"/>
    </row>
    <row r="1221" spans="1:2" s="147" customFormat="1" ht="15.75">
      <c r="A1221" s="153"/>
      <c r="B1221" s="156"/>
    </row>
    <row r="1222" spans="1:2" s="147" customFormat="1" ht="15.75">
      <c r="A1222" s="153"/>
      <c r="B1222" s="156"/>
    </row>
    <row r="1223" spans="1:2" s="147" customFormat="1" ht="15.75">
      <c r="A1223" s="153"/>
      <c r="B1223" s="156"/>
    </row>
    <row r="1224" spans="1:2" s="147" customFormat="1" ht="15.75">
      <c r="A1224" s="153"/>
      <c r="B1224" s="156"/>
    </row>
    <row r="1225" spans="1:2" s="147" customFormat="1" ht="15.75">
      <c r="A1225" s="153"/>
      <c r="B1225" s="156"/>
    </row>
    <row r="1226" spans="1:2" s="147" customFormat="1" ht="15.75">
      <c r="A1226" s="153"/>
      <c r="B1226" s="156"/>
    </row>
    <row r="1227" spans="1:2" s="147" customFormat="1" ht="15.75">
      <c r="A1227" s="153"/>
      <c r="B1227" s="156"/>
    </row>
    <row r="1228" spans="1:2" s="147" customFormat="1" ht="15.75">
      <c r="A1228" s="153"/>
      <c r="B1228" s="156"/>
    </row>
    <row r="1229" spans="1:2" s="147" customFormat="1" ht="15.75">
      <c r="A1229" s="153"/>
      <c r="B1229" s="156"/>
    </row>
    <row r="1230" spans="1:2" s="147" customFormat="1" ht="15.75">
      <c r="A1230" s="153"/>
      <c r="B1230" s="156"/>
    </row>
    <row r="1231" spans="1:2" s="147" customFormat="1" ht="15.75">
      <c r="A1231" s="153"/>
      <c r="B1231" s="156"/>
    </row>
    <row r="1232" spans="1:2" s="147" customFormat="1" ht="15.75">
      <c r="A1232" s="153"/>
      <c r="B1232" s="156"/>
    </row>
    <row r="1233" spans="1:2" s="147" customFormat="1" ht="15.75">
      <c r="A1233" s="153"/>
      <c r="B1233" s="156"/>
    </row>
    <row r="1234" spans="1:2" s="147" customFormat="1" ht="15.75">
      <c r="A1234" s="153"/>
      <c r="B1234" s="156"/>
    </row>
    <row r="1235" spans="1:2" s="147" customFormat="1" ht="15.75">
      <c r="A1235" s="153"/>
      <c r="B1235" s="156"/>
    </row>
    <row r="1236" spans="1:2" s="147" customFormat="1" ht="15.75">
      <c r="A1236" s="153"/>
      <c r="B1236" s="156"/>
    </row>
    <row r="1237" spans="1:2" s="147" customFormat="1" ht="15.75">
      <c r="A1237" s="153"/>
      <c r="B1237" s="156"/>
    </row>
    <row r="1238" spans="1:2" s="147" customFormat="1" ht="15.75">
      <c r="A1238" s="153"/>
      <c r="B1238" s="156"/>
    </row>
    <row r="1239" spans="1:2" s="147" customFormat="1" ht="15.75">
      <c r="A1239" s="153"/>
      <c r="B1239" s="156"/>
    </row>
    <row r="1240" spans="1:2" s="147" customFormat="1" ht="15.75">
      <c r="A1240" s="153"/>
      <c r="B1240" s="156"/>
    </row>
    <row r="1241" spans="1:2" s="147" customFormat="1" ht="15.75">
      <c r="A1241" s="153"/>
      <c r="B1241" s="156"/>
    </row>
    <row r="1242" spans="1:2" s="147" customFormat="1" ht="15.75">
      <c r="A1242" s="153"/>
      <c r="B1242" s="156"/>
    </row>
    <row r="1243" spans="1:2" s="147" customFormat="1" ht="15.75">
      <c r="A1243" s="153"/>
      <c r="B1243" s="156"/>
    </row>
    <row r="1244" spans="1:2" s="147" customFormat="1" ht="15.75">
      <c r="A1244" s="153"/>
      <c r="B1244" s="156"/>
    </row>
    <row r="1245" spans="1:2" s="147" customFormat="1" ht="15.75">
      <c r="A1245" s="153"/>
      <c r="B1245" s="156"/>
    </row>
    <row r="1246" spans="1:2" s="147" customFormat="1" ht="15.75">
      <c r="A1246" s="153"/>
      <c r="B1246" s="156"/>
    </row>
    <row r="1247" spans="1:2" s="147" customFormat="1" ht="15.75">
      <c r="A1247" s="153"/>
      <c r="B1247" s="156"/>
    </row>
    <row r="1248" spans="1:2" s="147" customFormat="1" ht="15.75">
      <c r="A1248" s="153"/>
      <c r="B1248" s="156"/>
    </row>
    <row r="1249" spans="1:2" s="147" customFormat="1" ht="15.75">
      <c r="A1249" s="153"/>
      <c r="B1249" s="156"/>
    </row>
    <row r="1250" spans="1:2" s="147" customFormat="1" ht="15.75">
      <c r="A1250" s="153"/>
      <c r="B1250" s="156"/>
    </row>
    <row r="1251" spans="1:2" s="147" customFormat="1" ht="15.75">
      <c r="A1251" s="153"/>
      <c r="B1251" s="156"/>
    </row>
    <row r="1252" spans="1:2" s="147" customFormat="1" ht="15.75">
      <c r="A1252" s="153"/>
      <c r="B1252" s="156"/>
    </row>
    <row r="1253" spans="1:2" s="147" customFormat="1" ht="15.75">
      <c r="A1253" s="153"/>
      <c r="B1253" s="156"/>
    </row>
    <row r="1254" spans="1:2" s="147" customFormat="1" ht="15.75">
      <c r="A1254" s="153"/>
      <c r="B1254" s="156"/>
    </row>
    <row r="1255" spans="1:2" s="147" customFormat="1" ht="15.75">
      <c r="A1255" s="153"/>
      <c r="B1255" s="156"/>
    </row>
    <row r="1256" spans="1:2" s="147" customFormat="1" ht="15.75">
      <c r="A1256" s="153"/>
      <c r="B1256" s="156"/>
    </row>
    <row r="1257" spans="1:2" s="147" customFormat="1" ht="15.75">
      <c r="A1257" s="153"/>
      <c r="B1257" s="156"/>
    </row>
    <row r="1258" spans="1:2" s="147" customFormat="1" ht="15.75">
      <c r="A1258" s="153"/>
      <c r="B1258" s="156"/>
    </row>
    <row r="1259" spans="1:2" s="147" customFormat="1" ht="15.75">
      <c r="A1259" s="153"/>
      <c r="B1259" s="156"/>
    </row>
    <row r="1260" spans="1:2" s="147" customFormat="1" ht="15.75">
      <c r="A1260" s="153"/>
      <c r="B1260" s="156"/>
    </row>
    <row r="1261" spans="1:2" s="147" customFormat="1" ht="15.75">
      <c r="A1261" s="153"/>
      <c r="B1261" s="156"/>
    </row>
    <row r="1262" spans="1:2" s="147" customFormat="1" ht="15.75">
      <c r="A1262" s="153"/>
      <c r="B1262" s="156"/>
    </row>
    <row r="1263" spans="1:2" s="147" customFormat="1" ht="15.75">
      <c r="A1263" s="153"/>
      <c r="B1263" s="156"/>
    </row>
    <row r="1264" spans="1:2" s="147" customFormat="1" ht="15.75">
      <c r="A1264" s="153"/>
      <c r="B1264" s="156"/>
    </row>
    <row r="1265" spans="1:2" s="147" customFormat="1" ht="15.75">
      <c r="A1265" s="153"/>
      <c r="B1265" s="156"/>
    </row>
    <row r="1266" spans="1:2" s="147" customFormat="1" ht="15.75">
      <c r="A1266" s="153"/>
      <c r="B1266" s="156"/>
    </row>
    <row r="1267" spans="1:2" s="147" customFormat="1" ht="15.75">
      <c r="A1267" s="153"/>
      <c r="B1267" s="156"/>
    </row>
    <row r="1268" spans="1:2" s="147" customFormat="1" ht="15.75">
      <c r="A1268" s="153"/>
      <c r="B1268" s="156"/>
    </row>
    <row r="1269" spans="1:2" s="147" customFormat="1" ht="15.75">
      <c r="A1269" s="153"/>
      <c r="B1269" s="156"/>
    </row>
    <row r="1270" spans="1:2" s="147" customFormat="1" ht="15.75">
      <c r="A1270" s="153"/>
      <c r="B1270" s="156"/>
    </row>
    <row r="1271" spans="1:2" s="147" customFormat="1" ht="15.75">
      <c r="A1271" s="153"/>
      <c r="B1271" s="156"/>
    </row>
    <row r="1272" spans="1:2" s="147" customFormat="1" ht="15.75">
      <c r="A1272" s="153"/>
      <c r="B1272" s="156"/>
    </row>
    <row r="1273" spans="1:2" s="147" customFormat="1" ht="15.75">
      <c r="A1273" s="153"/>
      <c r="B1273" s="156"/>
    </row>
    <row r="1274" spans="1:2" s="147" customFormat="1" ht="15.75">
      <c r="A1274" s="153"/>
      <c r="B1274" s="156"/>
    </row>
    <row r="1275" spans="1:2" s="147" customFormat="1" ht="15.75">
      <c r="A1275" s="153"/>
      <c r="B1275" s="156"/>
    </row>
    <row r="1276" spans="1:2" s="147" customFormat="1" ht="15.75">
      <c r="A1276" s="153"/>
      <c r="B1276" s="156"/>
    </row>
    <row r="1277" spans="1:2" s="147" customFormat="1" ht="15.75">
      <c r="A1277" s="153"/>
      <c r="B1277" s="156"/>
    </row>
    <row r="1278" spans="1:2" s="147" customFormat="1" ht="15.75">
      <c r="A1278" s="153"/>
      <c r="B1278" s="156"/>
    </row>
    <row r="1279" spans="1:2" s="147" customFormat="1" ht="15.75">
      <c r="A1279" s="153"/>
      <c r="B1279" s="156"/>
    </row>
    <row r="1280" spans="1:2" s="147" customFormat="1" ht="15.75">
      <c r="A1280" s="153"/>
      <c r="B1280" s="156"/>
    </row>
    <row r="1281" spans="1:2" s="147" customFormat="1" ht="15.75">
      <c r="A1281" s="153"/>
      <c r="B1281" s="156"/>
    </row>
    <row r="1282" spans="1:2" s="147" customFormat="1" ht="15.75">
      <c r="A1282" s="153"/>
      <c r="B1282" s="156"/>
    </row>
    <row r="1283" spans="1:2" s="147" customFormat="1" ht="15.75">
      <c r="A1283" s="153"/>
      <c r="B1283" s="156"/>
    </row>
    <row r="1284" spans="1:2" s="147" customFormat="1" ht="15.75">
      <c r="A1284" s="153"/>
      <c r="B1284" s="156"/>
    </row>
    <row r="1285" spans="1:2" s="147" customFormat="1" ht="15.75">
      <c r="A1285" s="153"/>
      <c r="B1285" s="156"/>
    </row>
    <row r="1286" spans="1:2" s="147" customFormat="1" ht="15.75">
      <c r="A1286" s="153"/>
      <c r="B1286" s="156"/>
    </row>
    <row r="1287" spans="1:2" s="147" customFormat="1" ht="15.75">
      <c r="A1287" s="153"/>
      <c r="B1287" s="156"/>
    </row>
    <row r="1288" spans="1:2" s="147" customFormat="1" ht="15.75">
      <c r="A1288" s="153"/>
      <c r="B1288" s="156"/>
    </row>
    <row r="1289" spans="1:2" s="147" customFormat="1" ht="15.75">
      <c r="A1289" s="153"/>
      <c r="B1289" s="156"/>
    </row>
    <row r="1290" spans="1:2" s="147" customFormat="1" ht="15.75">
      <c r="A1290" s="153"/>
      <c r="B1290" s="156"/>
    </row>
    <row r="1291" spans="1:2" s="147" customFormat="1" ht="15.75">
      <c r="A1291" s="153"/>
      <c r="B1291" s="156"/>
    </row>
    <row r="1292" spans="1:2" s="147" customFormat="1" ht="15.75">
      <c r="A1292" s="153"/>
      <c r="B1292" s="156"/>
    </row>
    <row r="1293" spans="1:2" s="147" customFormat="1" ht="15.75">
      <c r="A1293" s="153"/>
      <c r="B1293" s="156"/>
    </row>
    <row r="1294" spans="1:2" s="147" customFormat="1" ht="15.75">
      <c r="A1294" s="153"/>
      <c r="B1294" s="156"/>
    </row>
    <row r="1295" spans="1:2" s="147" customFormat="1" ht="15.75">
      <c r="A1295" s="153"/>
      <c r="B1295" s="156"/>
    </row>
    <row r="1296" spans="1:2" s="147" customFormat="1" ht="15.75">
      <c r="A1296" s="153"/>
      <c r="B1296" s="156"/>
    </row>
    <row r="1297" spans="1:2" s="147" customFormat="1" ht="15.75">
      <c r="A1297" s="153"/>
      <c r="B1297" s="156"/>
    </row>
    <row r="1298" spans="1:2" s="147" customFormat="1" ht="15.75">
      <c r="A1298" s="153"/>
      <c r="B1298" s="156"/>
    </row>
    <row r="1299" spans="1:2" s="147" customFormat="1" ht="15.75">
      <c r="A1299" s="153"/>
      <c r="B1299" s="156"/>
    </row>
    <row r="1300" spans="1:2" s="147" customFormat="1" ht="15.75">
      <c r="A1300" s="153"/>
      <c r="B1300" s="156"/>
    </row>
    <row r="1301" spans="1:2" s="147" customFormat="1" ht="15.75">
      <c r="A1301" s="153"/>
      <c r="B1301" s="156"/>
    </row>
    <row r="1302" spans="1:2" s="147" customFormat="1" ht="15.75">
      <c r="A1302" s="153"/>
      <c r="B1302" s="156"/>
    </row>
    <row r="1303" spans="1:2" s="147" customFormat="1" ht="15.75">
      <c r="A1303" s="153"/>
      <c r="B1303" s="156"/>
    </row>
    <row r="1304" spans="1:2" s="147" customFormat="1" ht="15.75">
      <c r="A1304" s="153"/>
      <c r="B1304" s="156"/>
    </row>
    <row r="1305" spans="1:2" s="147" customFormat="1" ht="15.75">
      <c r="A1305" s="153"/>
      <c r="B1305" s="156"/>
    </row>
    <row r="1306" spans="1:2" s="147" customFormat="1" ht="15.75">
      <c r="A1306" s="153"/>
      <c r="B1306" s="156"/>
    </row>
    <row r="1307" spans="1:2" s="147" customFormat="1" ht="15.75">
      <c r="A1307" s="153"/>
      <c r="B1307" s="156"/>
    </row>
    <row r="1308" spans="1:2" s="147" customFormat="1" ht="15.75">
      <c r="A1308" s="153"/>
      <c r="B1308" s="156"/>
    </row>
    <row r="1309" spans="1:2" s="147" customFormat="1" ht="15.75">
      <c r="A1309" s="153"/>
      <c r="B1309" s="156"/>
    </row>
    <row r="1310" spans="1:2" s="147" customFormat="1" ht="15.75">
      <c r="A1310" s="153"/>
      <c r="B1310" s="156"/>
    </row>
    <row r="1311" spans="1:2" s="147" customFormat="1" ht="15.75">
      <c r="A1311" s="153"/>
      <c r="B1311" s="156"/>
    </row>
    <row r="1312" spans="1:2" s="147" customFormat="1" ht="15.75">
      <c r="A1312" s="153"/>
      <c r="B1312" s="156"/>
    </row>
    <row r="1313" spans="1:2" s="147" customFormat="1" ht="15.75">
      <c r="A1313" s="153"/>
      <c r="B1313" s="156"/>
    </row>
    <row r="1314" spans="1:2" s="147" customFormat="1" ht="15.75">
      <c r="A1314" s="153"/>
      <c r="B1314" s="156"/>
    </row>
    <row r="1315" spans="1:2" s="147" customFormat="1" ht="15.75">
      <c r="A1315" s="153"/>
      <c r="B1315" s="156"/>
    </row>
    <row r="1316" spans="1:2" s="147" customFormat="1" ht="15.75">
      <c r="A1316" s="153"/>
      <c r="B1316" s="156"/>
    </row>
    <row r="1317" spans="1:2" s="147" customFormat="1" ht="15.75">
      <c r="A1317" s="153"/>
      <c r="B1317" s="156"/>
    </row>
    <row r="1318" spans="1:2" s="147" customFormat="1" ht="15.75">
      <c r="A1318" s="153"/>
      <c r="B1318" s="156"/>
    </row>
    <row r="1319" spans="1:2" s="147" customFormat="1" ht="15.75">
      <c r="A1319" s="153"/>
      <c r="B1319" s="156"/>
    </row>
    <row r="1320" spans="1:2" s="147" customFormat="1" ht="15.75">
      <c r="A1320" s="153"/>
      <c r="B1320" s="156"/>
    </row>
    <row r="1321" spans="1:2" s="147" customFormat="1" ht="15.75">
      <c r="A1321" s="153"/>
      <c r="B1321" s="156"/>
    </row>
    <row r="1322" spans="1:2" s="147" customFormat="1" ht="15.75">
      <c r="A1322" s="153"/>
      <c r="B1322" s="156"/>
    </row>
    <row r="1323" spans="1:2" s="147" customFormat="1" ht="15.75">
      <c r="A1323" s="153"/>
      <c r="B1323" s="156"/>
    </row>
    <row r="1324" spans="1:2" s="147" customFormat="1" ht="15.75">
      <c r="A1324" s="153"/>
      <c r="B1324" s="156"/>
    </row>
    <row r="1325" spans="1:2" s="147" customFormat="1" ht="15.75">
      <c r="A1325" s="153"/>
      <c r="B1325" s="156"/>
    </row>
    <row r="1326" spans="1:2" s="147" customFormat="1" ht="15.75">
      <c r="A1326" s="153"/>
      <c r="B1326" s="156"/>
    </row>
    <row r="1327" spans="1:2" s="147" customFormat="1" ht="15.75">
      <c r="A1327" s="153"/>
      <c r="B1327" s="156"/>
    </row>
    <row r="1328" spans="1:2" s="147" customFormat="1" ht="15.75">
      <c r="A1328" s="153"/>
      <c r="B1328" s="156"/>
    </row>
    <row r="1329" spans="1:2" s="147" customFormat="1" ht="15.75">
      <c r="A1329" s="153"/>
      <c r="B1329" s="156"/>
    </row>
    <row r="1330" spans="1:2" s="147" customFormat="1" ht="15.75">
      <c r="A1330" s="153"/>
      <c r="B1330" s="156"/>
    </row>
    <row r="1331" spans="1:2" s="147" customFormat="1" ht="15.75">
      <c r="A1331" s="153"/>
      <c r="B1331" s="156"/>
    </row>
    <row r="1332" spans="1:2" s="147" customFormat="1" ht="15.75">
      <c r="A1332" s="153"/>
      <c r="B1332" s="156"/>
    </row>
    <row r="1333" spans="1:2" s="147" customFormat="1" ht="15.75">
      <c r="A1333" s="153"/>
      <c r="B1333" s="156"/>
    </row>
    <row r="1334" spans="1:2" s="147" customFormat="1" ht="15.75">
      <c r="A1334" s="153"/>
      <c r="B1334" s="156"/>
    </row>
    <row r="1335" spans="1:2" s="147" customFormat="1" ht="15.75">
      <c r="A1335" s="153"/>
      <c r="B1335" s="156"/>
    </row>
    <row r="1336" spans="1:2" s="147" customFormat="1" ht="15.75">
      <c r="A1336" s="153"/>
      <c r="B1336" s="156"/>
    </row>
    <row r="1337" spans="1:2" s="147" customFormat="1" ht="15.75">
      <c r="A1337" s="153"/>
      <c r="B1337" s="156"/>
    </row>
    <row r="1338" spans="1:2" s="147" customFormat="1" ht="15.75">
      <c r="A1338" s="153"/>
      <c r="B1338" s="156"/>
    </row>
    <row r="1339" spans="1:2" s="147" customFormat="1" ht="15.75">
      <c r="A1339" s="153"/>
      <c r="B1339" s="156"/>
    </row>
    <row r="1340" spans="1:2" s="147" customFormat="1" ht="15.75">
      <c r="A1340" s="153"/>
      <c r="B1340" s="156"/>
    </row>
    <row r="1341" spans="1:2" s="147" customFormat="1" ht="15.75">
      <c r="A1341" s="153"/>
      <c r="B1341" s="156"/>
    </row>
    <row r="1342" spans="1:2" s="147" customFormat="1" ht="15.75">
      <c r="A1342" s="153"/>
      <c r="B1342" s="156"/>
    </row>
    <row r="1343" spans="1:2" s="147" customFormat="1" ht="15.75">
      <c r="A1343" s="153"/>
      <c r="B1343" s="156"/>
    </row>
    <row r="1344" spans="1:2" s="147" customFormat="1" ht="15.75">
      <c r="A1344" s="153"/>
      <c r="B1344" s="156"/>
    </row>
    <row r="1345" spans="1:2" s="147" customFormat="1" ht="15.75">
      <c r="A1345" s="153"/>
      <c r="B1345" s="156"/>
    </row>
    <row r="1346" spans="1:2" s="147" customFormat="1" ht="15.75">
      <c r="A1346" s="153"/>
      <c r="B1346" s="156"/>
    </row>
    <row r="1347" spans="1:2" s="147" customFormat="1" ht="15.75">
      <c r="A1347" s="153"/>
      <c r="B1347" s="156"/>
    </row>
    <row r="1348" spans="1:2" s="147" customFormat="1" ht="15.75">
      <c r="A1348" s="153"/>
      <c r="B1348" s="156"/>
    </row>
    <row r="1349" spans="1:2" s="147" customFormat="1" ht="15.75">
      <c r="A1349" s="153"/>
      <c r="B1349" s="156"/>
    </row>
    <row r="1350" spans="1:2" s="147" customFormat="1" ht="15.75">
      <c r="A1350" s="153"/>
      <c r="B1350" s="156"/>
    </row>
    <row r="1351" spans="1:2" s="147" customFormat="1" ht="15.75">
      <c r="A1351" s="153"/>
      <c r="B1351" s="156"/>
    </row>
    <row r="1352" spans="1:2" s="147" customFormat="1" ht="15.75">
      <c r="A1352" s="153"/>
      <c r="B1352" s="156"/>
    </row>
    <row r="1353" spans="1:2" s="147" customFormat="1" ht="15.75">
      <c r="A1353" s="153"/>
      <c r="B1353" s="156"/>
    </row>
    <row r="1354" spans="1:2" s="147" customFormat="1" ht="15.75">
      <c r="A1354" s="153"/>
      <c r="B1354" s="156"/>
    </row>
    <row r="1355" spans="1:2" s="147" customFormat="1" ht="15.75">
      <c r="A1355" s="153"/>
      <c r="B1355" s="156"/>
    </row>
    <row r="1356" spans="1:2" s="147" customFormat="1" ht="15.75">
      <c r="A1356" s="153"/>
      <c r="B1356" s="156"/>
    </row>
    <row r="1357" spans="1:2" s="147" customFormat="1" ht="15.75">
      <c r="A1357" s="153"/>
      <c r="B1357" s="156"/>
    </row>
    <row r="1358" spans="1:2" s="147" customFormat="1" ht="15.75">
      <c r="A1358" s="153"/>
      <c r="B1358" s="156"/>
    </row>
    <row r="1359" spans="1:2" s="147" customFormat="1" ht="15.75">
      <c r="A1359" s="153"/>
      <c r="B1359" s="156"/>
    </row>
    <row r="1360" spans="1:2" s="147" customFormat="1" ht="15.75">
      <c r="A1360" s="153"/>
      <c r="B1360" s="156"/>
    </row>
    <row r="1361" spans="1:2" s="147" customFormat="1" ht="15.75">
      <c r="A1361" s="153"/>
      <c r="B1361" s="156"/>
    </row>
    <row r="1362" spans="1:2" s="147" customFormat="1" ht="15.75">
      <c r="A1362" s="153"/>
      <c r="B1362" s="156"/>
    </row>
    <row r="1363" spans="1:2" s="147" customFormat="1" ht="15.75">
      <c r="A1363" s="153"/>
      <c r="B1363" s="156"/>
    </row>
    <row r="1364" spans="1:2" s="147" customFormat="1" ht="15.75">
      <c r="A1364" s="153"/>
      <c r="B1364" s="156"/>
    </row>
    <row r="1365" spans="1:2" s="147" customFormat="1" ht="15.75">
      <c r="A1365" s="153"/>
      <c r="B1365" s="156"/>
    </row>
    <row r="1366" spans="1:2" s="147" customFormat="1" ht="15.75">
      <c r="A1366" s="153"/>
      <c r="B1366" s="156"/>
    </row>
    <row r="1367" spans="1:2" s="147" customFormat="1" ht="15.75">
      <c r="A1367" s="153"/>
      <c r="B1367" s="156"/>
    </row>
    <row r="1368" spans="1:2" s="147" customFormat="1" ht="15.75">
      <c r="A1368" s="153"/>
      <c r="B1368" s="156"/>
    </row>
    <row r="1369" spans="1:2" s="147" customFormat="1" ht="15.75">
      <c r="A1369" s="153"/>
      <c r="B1369" s="156"/>
    </row>
    <row r="1370" spans="1:2" s="147" customFormat="1" ht="15.75">
      <c r="A1370" s="153"/>
      <c r="B1370" s="156"/>
    </row>
    <row r="1371" spans="1:2" s="147" customFormat="1" ht="15.75">
      <c r="A1371" s="153"/>
      <c r="B1371" s="156"/>
    </row>
    <row r="1372" spans="1:2" s="147" customFormat="1" ht="15.75">
      <c r="A1372" s="153"/>
      <c r="B1372" s="156"/>
    </row>
    <row r="1373" spans="1:2" s="147" customFormat="1" ht="15.75">
      <c r="A1373" s="153"/>
      <c r="B1373" s="156"/>
    </row>
    <row r="1374" spans="1:2" s="147" customFormat="1" ht="15.75">
      <c r="A1374" s="153"/>
      <c r="B1374" s="156"/>
    </row>
    <row r="1375" spans="1:2" s="147" customFormat="1" ht="15.75">
      <c r="A1375" s="153"/>
      <c r="B1375" s="156"/>
    </row>
    <row r="1376" spans="1:2" s="147" customFormat="1" ht="15.75">
      <c r="A1376" s="153"/>
      <c r="B1376" s="156"/>
    </row>
    <row r="1377" spans="1:2" s="147" customFormat="1" ht="15.75">
      <c r="A1377" s="153"/>
      <c r="B1377" s="156"/>
    </row>
    <row r="1378" spans="1:2" s="147" customFormat="1" ht="15.75">
      <c r="A1378" s="153"/>
      <c r="B1378" s="156"/>
    </row>
    <row r="1379" spans="1:2" s="147" customFormat="1" ht="15.75">
      <c r="A1379" s="153"/>
      <c r="B1379" s="156"/>
    </row>
    <row r="1380" spans="1:2" s="147" customFormat="1" ht="15.75">
      <c r="A1380" s="153"/>
      <c r="B1380" s="156"/>
    </row>
    <row r="1381" spans="1:2" s="147" customFormat="1" ht="15.75">
      <c r="A1381" s="153"/>
      <c r="B1381" s="156"/>
    </row>
    <row r="1382" spans="1:2" s="147" customFormat="1" ht="15.75">
      <c r="A1382" s="153"/>
      <c r="B1382" s="156"/>
    </row>
    <row r="1383" spans="1:2" s="147" customFormat="1" ht="15.75">
      <c r="A1383" s="153"/>
      <c r="B1383" s="156"/>
    </row>
    <row r="1384" spans="1:2" s="147" customFormat="1" ht="15.75">
      <c r="A1384" s="153"/>
      <c r="B1384" s="156"/>
    </row>
    <row r="1385" spans="1:2" s="147" customFormat="1" ht="15.75">
      <c r="A1385" s="153"/>
      <c r="B1385" s="156"/>
    </row>
    <row r="1386" spans="1:2" s="147" customFormat="1" ht="15.75">
      <c r="A1386" s="153"/>
      <c r="B1386" s="156"/>
    </row>
    <row r="1387" spans="1:2" s="147" customFormat="1" ht="15.75">
      <c r="A1387" s="153"/>
      <c r="B1387" s="156"/>
    </row>
    <row r="1388" spans="1:2" s="147" customFormat="1" ht="15.75">
      <c r="A1388" s="153"/>
      <c r="B1388" s="156"/>
    </row>
    <row r="1389" spans="1:2" s="147" customFormat="1" ht="15.75">
      <c r="A1389" s="153"/>
      <c r="B1389" s="156"/>
    </row>
    <row r="1390" spans="1:2" s="147" customFormat="1" ht="15.75">
      <c r="A1390" s="153"/>
      <c r="B1390" s="156"/>
    </row>
    <row r="1391" spans="1:2" s="147" customFormat="1" ht="15.75">
      <c r="A1391" s="153"/>
      <c r="B1391" s="156"/>
    </row>
    <row r="1392" spans="1:2" s="147" customFormat="1" ht="15.75">
      <c r="A1392" s="153"/>
      <c r="B1392" s="156"/>
    </row>
    <row r="1393" spans="1:2" s="147" customFormat="1" ht="15.75">
      <c r="A1393" s="153"/>
      <c r="B1393" s="156"/>
    </row>
    <row r="1394" spans="1:2" s="147" customFormat="1" ht="15.75">
      <c r="A1394" s="153"/>
      <c r="B1394" s="156"/>
    </row>
    <row r="1395" spans="1:2" s="147" customFormat="1" ht="15.75">
      <c r="A1395" s="153"/>
      <c r="B1395" s="156"/>
    </row>
    <row r="1396" spans="1:2" s="147" customFormat="1" ht="15.75">
      <c r="A1396" s="153"/>
      <c r="B1396" s="156"/>
    </row>
    <row r="1397" spans="1:2" s="147" customFormat="1" ht="15.75">
      <c r="A1397" s="153"/>
      <c r="B1397" s="156"/>
    </row>
    <row r="1398" spans="1:2" s="147" customFormat="1" ht="15.75">
      <c r="A1398" s="153"/>
      <c r="B1398" s="156"/>
    </row>
    <row r="1399" spans="1:2" s="147" customFormat="1" ht="15.75">
      <c r="A1399" s="153"/>
      <c r="B1399" s="156"/>
    </row>
    <row r="1400" spans="1:2" s="147" customFormat="1" ht="15.75">
      <c r="A1400" s="153"/>
      <c r="B1400" s="156"/>
    </row>
    <row r="1401" spans="1:2" s="147" customFormat="1" ht="15.75">
      <c r="A1401" s="153"/>
      <c r="B1401" s="156"/>
    </row>
    <row r="1402" spans="1:2" s="147" customFormat="1" ht="15.75">
      <c r="A1402" s="153"/>
      <c r="B1402" s="156"/>
    </row>
    <row r="1403" spans="1:2" s="147" customFormat="1" ht="15.75">
      <c r="A1403" s="153"/>
      <c r="B1403" s="156"/>
    </row>
    <row r="1404" spans="1:2" s="147" customFormat="1" ht="15.75">
      <c r="A1404" s="153"/>
      <c r="B1404" s="156"/>
    </row>
    <row r="1405" spans="1:2" s="147" customFormat="1" ht="15.75">
      <c r="A1405" s="153"/>
      <c r="B1405" s="156"/>
    </row>
    <row r="1406" spans="1:2" s="147" customFormat="1" ht="15.75">
      <c r="A1406" s="153"/>
      <c r="B1406" s="156"/>
    </row>
    <row r="1407" spans="1:2" s="147" customFormat="1" ht="15.75">
      <c r="A1407" s="153"/>
      <c r="B1407" s="156"/>
    </row>
    <row r="1408" spans="1:2" s="147" customFormat="1" ht="15.75">
      <c r="A1408" s="153"/>
      <c r="B1408" s="156"/>
    </row>
    <row r="1409" spans="1:2" s="147" customFormat="1" ht="15.75">
      <c r="A1409" s="153"/>
      <c r="B1409" s="156"/>
    </row>
    <row r="1410" spans="1:2" s="147" customFormat="1" ht="15.75">
      <c r="A1410" s="153"/>
      <c r="B1410" s="156"/>
    </row>
    <row r="1411" spans="1:2" s="147" customFormat="1" ht="15.75">
      <c r="A1411" s="153"/>
      <c r="B1411" s="156"/>
    </row>
    <row r="1412" spans="1:2" s="147" customFormat="1" ht="15.75">
      <c r="A1412" s="153"/>
      <c r="B1412" s="156"/>
    </row>
    <row r="1413" spans="1:2" s="147" customFormat="1" ht="15.75">
      <c r="A1413" s="153"/>
      <c r="B1413" s="156"/>
    </row>
    <row r="1414" spans="1:2" s="147" customFormat="1" ht="15.75">
      <c r="A1414" s="153"/>
      <c r="B1414" s="156"/>
    </row>
    <row r="1415" spans="1:2" s="147" customFormat="1" ht="15.75">
      <c r="A1415" s="153"/>
      <c r="B1415" s="156"/>
    </row>
    <row r="1416" spans="1:2" s="147" customFormat="1" ht="15.75">
      <c r="A1416" s="153"/>
      <c r="B1416" s="156"/>
    </row>
    <row r="1417" spans="1:2" s="147" customFormat="1" ht="15.75">
      <c r="A1417" s="153"/>
      <c r="B1417" s="156"/>
    </row>
    <row r="1418" spans="1:2" s="147" customFormat="1" ht="15.75">
      <c r="A1418" s="153"/>
      <c r="B1418" s="156"/>
    </row>
    <row r="1419" spans="1:2" s="147" customFormat="1" ht="15.75">
      <c r="A1419" s="153"/>
      <c r="B1419" s="156"/>
    </row>
    <row r="1420" spans="1:2" s="147" customFormat="1" ht="15.75">
      <c r="A1420" s="153"/>
      <c r="B1420" s="156"/>
    </row>
    <row r="1421" spans="1:2" s="147" customFormat="1" ht="15.75">
      <c r="A1421" s="153"/>
      <c r="B1421" s="156"/>
    </row>
    <row r="1422" spans="1:2" s="147" customFormat="1" ht="15.75">
      <c r="A1422" s="153"/>
      <c r="B1422" s="156"/>
    </row>
    <row r="1423" spans="1:2" s="147" customFormat="1" ht="15.75">
      <c r="A1423" s="153"/>
      <c r="B1423" s="156"/>
    </row>
    <row r="1424" spans="1:2" s="147" customFormat="1" ht="15.75">
      <c r="A1424" s="153"/>
      <c r="B1424" s="156"/>
    </row>
    <row r="1425" spans="1:2" s="147" customFormat="1" ht="15.75">
      <c r="A1425" s="153"/>
      <c r="B1425" s="156"/>
    </row>
    <row r="1426" spans="1:2" s="147" customFormat="1" ht="15.75">
      <c r="A1426" s="153"/>
      <c r="B1426" s="156"/>
    </row>
    <row r="1427" spans="1:2" s="147" customFormat="1" ht="15.75">
      <c r="A1427" s="153"/>
      <c r="B1427" s="156"/>
    </row>
    <row r="1428" spans="1:2" s="147" customFormat="1" ht="15.75">
      <c r="A1428" s="153"/>
      <c r="B1428" s="156"/>
    </row>
    <row r="1429" spans="1:2" s="147" customFormat="1" ht="15.75">
      <c r="A1429" s="153"/>
      <c r="B1429" s="156"/>
    </row>
    <row r="1430" spans="1:2" s="147" customFormat="1" ht="15.75">
      <c r="A1430" s="153"/>
      <c r="B1430" s="156"/>
    </row>
    <row r="1431" spans="1:2" s="147" customFormat="1" ht="15.75">
      <c r="A1431" s="153"/>
      <c r="B1431" s="156"/>
    </row>
    <row r="1432" spans="1:2" s="147" customFormat="1" ht="15.75">
      <c r="A1432" s="153"/>
      <c r="B1432" s="156"/>
    </row>
    <row r="1433" spans="1:2" s="147" customFormat="1" ht="15.75">
      <c r="A1433" s="153"/>
      <c r="B1433" s="156"/>
    </row>
    <row r="1434" spans="1:2" s="147" customFormat="1" ht="15.75">
      <c r="A1434" s="153"/>
      <c r="B1434" s="156"/>
    </row>
    <row r="1435" spans="1:2" s="147" customFormat="1" ht="15.75">
      <c r="A1435" s="153"/>
      <c r="B1435" s="156"/>
    </row>
    <row r="1436" spans="1:2" s="147" customFormat="1" ht="15.75">
      <c r="A1436" s="153"/>
      <c r="B1436" s="156"/>
    </row>
    <row r="1437" spans="1:2" s="147" customFormat="1" ht="15.75">
      <c r="A1437" s="153"/>
      <c r="B1437" s="156"/>
    </row>
    <row r="1438" spans="1:2" s="147" customFormat="1" ht="15.75">
      <c r="A1438" s="153"/>
      <c r="B1438" s="156"/>
    </row>
    <row r="1439" spans="1:2" s="147" customFormat="1" ht="15.75">
      <c r="A1439" s="153"/>
      <c r="B1439" s="156"/>
    </row>
    <row r="1440" spans="1:2" s="147" customFormat="1" ht="15.75">
      <c r="A1440" s="153"/>
      <c r="B1440" s="156"/>
    </row>
    <row r="1441" spans="1:2" s="147" customFormat="1" ht="15.75">
      <c r="A1441" s="153"/>
      <c r="B1441" s="156"/>
    </row>
    <row r="1442" spans="1:2" s="147" customFormat="1" ht="15.75">
      <c r="A1442" s="153"/>
      <c r="B1442" s="156"/>
    </row>
    <row r="1443" spans="1:2" s="147" customFormat="1" ht="15.75">
      <c r="A1443" s="153"/>
      <c r="B1443" s="156"/>
    </row>
    <row r="1444" spans="1:2" s="147" customFormat="1" ht="15.75">
      <c r="A1444" s="153"/>
      <c r="B1444" s="156"/>
    </row>
    <row r="1445" spans="1:2" s="147" customFormat="1" ht="15.75">
      <c r="A1445" s="153"/>
      <c r="B1445" s="156"/>
    </row>
    <row r="1446" spans="1:2" s="147" customFormat="1" ht="15.75">
      <c r="A1446" s="153"/>
      <c r="B1446" s="156"/>
    </row>
    <row r="1447" spans="1:2" s="147" customFormat="1" ht="15.75">
      <c r="A1447" s="153"/>
      <c r="B1447" s="156"/>
    </row>
    <row r="1448" spans="1:2" s="147" customFormat="1" ht="15.75">
      <c r="A1448" s="153"/>
      <c r="B1448" s="156"/>
    </row>
    <row r="1449" spans="1:2" s="147" customFormat="1" ht="15.75">
      <c r="A1449" s="153"/>
      <c r="B1449" s="156"/>
    </row>
    <row r="1450" spans="1:2" s="147" customFormat="1" ht="15.75">
      <c r="A1450" s="153"/>
      <c r="B1450" s="156"/>
    </row>
    <row r="1451" spans="1:2" s="147" customFormat="1" ht="15.75">
      <c r="A1451" s="153"/>
      <c r="B1451" s="156"/>
    </row>
    <row r="1452" spans="1:2" s="147" customFormat="1" ht="15.75">
      <c r="A1452" s="153"/>
      <c r="B1452" s="156"/>
    </row>
    <row r="1453" spans="1:2" s="147" customFormat="1" ht="15.75">
      <c r="A1453" s="153"/>
      <c r="B1453" s="156"/>
    </row>
    <row r="1454" spans="1:2" s="147" customFormat="1" ht="15.75">
      <c r="A1454" s="153"/>
      <c r="B1454" s="156"/>
    </row>
    <row r="1455" spans="1:2" s="147" customFormat="1" ht="15.75">
      <c r="A1455" s="153"/>
      <c r="B1455" s="156"/>
    </row>
    <row r="1456" spans="1:2" s="147" customFormat="1" ht="15.75">
      <c r="A1456" s="153"/>
      <c r="B1456" s="156"/>
    </row>
    <row r="1457" spans="1:2" s="147" customFormat="1" ht="15.75">
      <c r="A1457" s="153"/>
      <c r="B1457" s="156"/>
    </row>
    <row r="1458" spans="1:2" s="147" customFormat="1" ht="15.75">
      <c r="A1458" s="153"/>
      <c r="B1458" s="156"/>
    </row>
    <row r="1459" spans="1:2" s="147" customFormat="1" ht="15.75">
      <c r="A1459" s="153"/>
      <c r="B1459" s="156"/>
    </row>
    <row r="1460" spans="1:2" s="147" customFormat="1" ht="15.75">
      <c r="A1460" s="153"/>
      <c r="B1460" s="156"/>
    </row>
    <row r="1461" spans="1:2" s="147" customFormat="1" ht="15.75">
      <c r="A1461" s="153"/>
      <c r="B1461" s="156"/>
    </row>
    <row r="1462" spans="1:2" s="147" customFormat="1" ht="15.75">
      <c r="A1462" s="153"/>
      <c r="B1462" s="156"/>
    </row>
    <row r="1463" spans="1:2" s="147" customFormat="1" ht="15.75">
      <c r="A1463" s="153"/>
      <c r="B1463" s="156"/>
    </row>
    <row r="1464" spans="1:2" s="147" customFormat="1" ht="15.75">
      <c r="A1464" s="153"/>
      <c r="B1464" s="156"/>
    </row>
    <row r="1465" spans="1:2" s="147" customFormat="1" ht="15.75">
      <c r="A1465" s="153"/>
      <c r="B1465" s="156"/>
    </row>
    <row r="1466" spans="1:2" s="147" customFormat="1" ht="15.75">
      <c r="A1466" s="153"/>
      <c r="B1466" s="156"/>
    </row>
    <row r="1467" spans="1:2" s="147" customFormat="1" ht="15.75">
      <c r="A1467" s="153"/>
      <c r="B1467" s="156"/>
    </row>
    <row r="1468" spans="1:2" s="147" customFormat="1" ht="15.75">
      <c r="A1468" s="153"/>
      <c r="B1468" s="156"/>
    </row>
    <row r="1469" spans="1:2" s="147" customFormat="1" ht="15.75">
      <c r="A1469" s="153"/>
      <c r="B1469" s="156"/>
    </row>
    <row r="1470" spans="1:2" s="147" customFormat="1" ht="15.75">
      <c r="A1470" s="153"/>
      <c r="B1470" s="156"/>
    </row>
    <row r="1471" spans="1:2" s="147" customFormat="1" ht="15.75">
      <c r="A1471" s="153"/>
      <c r="B1471" s="156"/>
    </row>
    <row r="1472" spans="1:2" s="147" customFormat="1" ht="15.75">
      <c r="A1472" s="153"/>
      <c r="B1472" s="156"/>
    </row>
    <row r="1473" spans="1:2" s="147" customFormat="1" ht="15.75">
      <c r="A1473" s="153"/>
      <c r="B1473" s="156"/>
    </row>
    <row r="1474" spans="1:2" s="147" customFormat="1" ht="15.75">
      <c r="A1474" s="153"/>
      <c r="B1474" s="156"/>
    </row>
    <row r="1475" spans="1:2" s="147" customFormat="1" ht="15.75">
      <c r="A1475" s="153"/>
      <c r="B1475" s="156"/>
    </row>
    <row r="1476" spans="1:2" s="147" customFormat="1" ht="15.75">
      <c r="A1476" s="153"/>
      <c r="B1476" s="156"/>
    </row>
    <row r="1477" spans="1:2" s="147" customFormat="1" ht="15.75">
      <c r="A1477" s="153"/>
      <c r="B1477" s="156"/>
    </row>
    <row r="1478" spans="1:2" s="147" customFormat="1" ht="15.75">
      <c r="A1478" s="153"/>
      <c r="B1478" s="156"/>
    </row>
    <row r="1479" spans="1:2" s="147" customFormat="1" ht="15.75">
      <c r="A1479" s="153"/>
      <c r="B1479" s="156"/>
    </row>
    <row r="1480" spans="1:2" s="147" customFormat="1" ht="15.75">
      <c r="A1480" s="153"/>
      <c r="B1480" s="156"/>
    </row>
    <row r="1481" spans="1:2" s="147" customFormat="1" ht="15.75">
      <c r="A1481" s="153"/>
      <c r="B1481" s="156"/>
    </row>
    <row r="1482" spans="1:2" s="147" customFormat="1" ht="15.75">
      <c r="A1482" s="153"/>
      <c r="B1482" s="156"/>
    </row>
    <row r="1483" spans="1:2" s="147" customFormat="1" ht="15.75">
      <c r="A1483" s="153"/>
      <c r="B1483" s="156"/>
    </row>
    <row r="1484" spans="1:2" s="147" customFormat="1" ht="15.75">
      <c r="A1484" s="153"/>
      <c r="B1484" s="156"/>
    </row>
    <row r="1485" spans="1:2" s="147" customFormat="1" ht="15.75">
      <c r="A1485" s="153"/>
      <c r="B1485" s="156"/>
    </row>
    <row r="1486" spans="1:2" s="147" customFormat="1" ht="15.75">
      <c r="A1486" s="153"/>
      <c r="B1486" s="156"/>
    </row>
    <row r="1487" spans="1:2" s="147" customFormat="1" ht="15.75">
      <c r="A1487" s="153"/>
      <c r="B1487" s="156"/>
    </row>
    <row r="1488" spans="1:2" s="147" customFormat="1" ht="15.75">
      <c r="A1488" s="153"/>
      <c r="B1488" s="156"/>
    </row>
    <row r="1489" spans="1:2" s="147" customFormat="1" ht="15.75">
      <c r="A1489" s="153"/>
      <c r="B1489" s="156"/>
    </row>
    <row r="1490" spans="1:2" s="147" customFormat="1" ht="15.75">
      <c r="A1490" s="153"/>
      <c r="B1490" s="156"/>
    </row>
    <row r="1491" spans="1:2" s="147" customFormat="1" ht="15.75">
      <c r="A1491" s="153"/>
      <c r="B1491" s="156"/>
    </row>
    <row r="1492" spans="1:2" s="147" customFormat="1" ht="15.75">
      <c r="A1492" s="153"/>
      <c r="B1492" s="156"/>
    </row>
    <row r="1493" spans="1:2" s="147" customFormat="1" ht="15.75">
      <c r="A1493" s="153"/>
      <c r="B1493" s="156"/>
    </row>
    <row r="1494" spans="1:2" s="147" customFormat="1" ht="15.75">
      <c r="A1494" s="153"/>
      <c r="B1494" s="156"/>
    </row>
    <row r="1495" spans="1:2" s="147" customFormat="1" ht="15.75">
      <c r="A1495" s="153"/>
      <c r="B1495" s="156"/>
    </row>
    <row r="1496" spans="1:2" s="147" customFormat="1" ht="15.75">
      <c r="A1496" s="153"/>
      <c r="B1496" s="156"/>
    </row>
    <row r="1497" spans="1:2" s="147" customFormat="1" ht="15.75">
      <c r="A1497" s="153"/>
      <c r="B1497" s="156"/>
    </row>
    <row r="1498" spans="1:2" s="147" customFormat="1" ht="15.75">
      <c r="A1498" s="153"/>
      <c r="B1498" s="156"/>
    </row>
    <row r="1499" spans="1:2" s="147" customFormat="1" ht="15.75">
      <c r="A1499" s="153"/>
      <c r="B1499" s="156"/>
    </row>
    <row r="1500" spans="1:2" s="147" customFormat="1" ht="15.75">
      <c r="A1500" s="153"/>
      <c r="B1500" s="156"/>
    </row>
    <row r="1501" spans="1:2" s="147" customFormat="1" ht="15.75">
      <c r="A1501" s="153"/>
      <c r="B1501" s="156"/>
    </row>
    <row r="1502" spans="1:2" s="147" customFormat="1" ht="15.75">
      <c r="A1502" s="153"/>
      <c r="B1502" s="156"/>
    </row>
    <row r="1503" spans="1:2" s="147" customFormat="1" ht="15.75">
      <c r="A1503" s="153"/>
      <c r="B1503" s="156"/>
    </row>
    <row r="1504" spans="1:2" s="147" customFormat="1" ht="15.75">
      <c r="A1504" s="153"/>
      <c r="B1504" s="156"/>
    </row>
    <row r="1505" spans="1:2" s="147" customFormat="1" ht="15.75">
      <c r="A1505" s="153"/>
      <c r="B1505" s="156"/>
    </row>
    <row r="1506" spans="1:2" s="147" customFormat="1" ht="15.75">
      <c r="A1506" s="153"/>
      <c r="B1506" s="156"/>
    </row>
    <row r="1507" spans="1:2" s="147" customFormat="1" ht="15.75">
      <c r="A1507" s="153"/>
      <c r="B1507" s="156"/>
    </row>
    <row r="1508" spans="1:2" s="147" customFormat="1" ht="15.75">
      <c r="A1508" s="153"/>
      <c r="B1508" s="156"/>
    </row>
    <row r="1509" spans="1:2" s="147" customFormat="1" ht="15.75">
      <c r="A1509" s="153"/>
      <c r="B1509" s="156"/>
    </row>
    <row r="1510" spans="1:2" s="147" customFormat="1" ht="15.75">
      <c r="A1510" s="153"/>
      <c r="B1510" s="156"/>
    </row>
    <row r="1511" spans="1:2" s="147" customFormat="1" ht="15.75">
      <c r="A1511" s="153"/>
      <c r="B1511" s="156"/>
    </row>
    <row r="1512" spans="1:2" s="147" customFormat="1" ht="15.75">
      <c r="A1512" s="153"/>
      <c r="B1512" s="156"/>
    </row>
    <row r="1513" spans="1:2" s="147" customFormat="1" ht="15.75">
      <c r="A1513" s="153"/>
      <c r="B1513" s="156"/>
    </row>
    <row r="1514" spans="1:2" s="147" customFormat="1" ht="15.75">
      <c r="A1514" s="153"/>
      <c r="B1514" s="156"/>
    </row>
    <row r="1515" spans="1:2" s="147" customFormat="1" ht="15.75">
      <c r="A1515" s="153"/>
      <c r="B1515" s="156"/>
    </row>
    <row r="1516" spans="1:2" s="147" customFormat="1" ht="15.75">
      <c r="A1516" s="153"/>
      <c r="B1516" s="156"/>
    </row>
    <row r="1517" spans="1:2" s="147" customFormat="1" ht="15.75">
      <c r="A1517" s="153"/>
      <c r="B1517" s="156"/>
    </row>
    <row r="1518" spans="1:2" s="147" customFormat="1" ht="15.75">
      <c r="A1518" s="153"/>
      <c r="B1518" s="156"/>
    </row>
    <row r="1519" spans="1:2" s="147" customFormat="1" ht="15.75">
      <c r="A1519" s="153"/>
      <c r="B1519" s="156"/>
    </row>
    <row r="1520" spans="1:2" s="147" customFormat="1" ht="15.75">
      <c r="A1520" s="153"/>
      <c r="B1520" s="156"/>
    </row>
    <row r="1521" spans="1:2" s="147" customFormat="1" ht="15.75">
      <c r="A1521" s="153"/>
      <c r="B1521" s="156"/>
    </row>
    <row r="1522" spans="1:2" s="147" customFormat="1" ht="15.75">
      <c r="A1522" s="153"/>
      <c r="B1522" s="156"/>
    </row>
    <row r="1523" spans="1:2" s="147" customFormat="1" ht="15.75">
      <c r="A1523" s="153"/>
      <c r="B1523" s="156"/>
    </row>
    <row r="1524" spans="1:2" s="147" customFormat="1" ht="15.75">
      <c r="A1524" s="153"/>
      <c r="B1524" s="156"/>
    </row>
    <row r="1525" spans="1:2" s="147" customFormat="1" ht="15.75">
      <c r="A1525" s="153"/>
      <c r="B1525" s="156"/>
    </row>
    <row r="1526" spans="1:2" s="147" customFormat="1" ht="15.75">
      <c r="A1526" s="153"/>
      <c r="B1526" s="156"/>
    </row>
    <row r="1527" spans="1:2" s="147" customFormat="1" ht="15.75">
      <c r="A1527" s="153"/>
      <c r="B1527" s="156"/>
    </row>
    <row r="1528" spans="1:2" s="147" customFormat="1" ht="15.75">
      <c r="A1528" s="153"/>
      <c r="B1528" s="156"/>
    </row>
    <row r="1529" spans="1:2" s="147" customFormat="1" ht="15.75">
      <c r="A1529" s="153"/>
      <c r="B1529" s="156"/>
    </row>
    <row r="1530" spans="1:2" s="147" customFormat="1" ht="15.75">
      <c r="A1530" s="153"/>
      <c r="B1530" s="156"/>
    </row>
    <row r="1531" spans="1:2" s="147" customFormat="1" ht="15.75">
      <c r="A1531" s="153"/>
      <c r="B1531" s="156"/>
    </row>
    <row r="1532" spans="1:2" s="147" customFormat="1" ht="15.75">
      <c r="A1532" s="153"/>
      <c r="B1532" s="156"/>
    </row>
    <row r="1533" spans="1:2" s="147" customFormat="1" ht="15.75">
      <c r="A1533" s="153"/>
      <c r="B1533" s="156"/>
    </row>
    <row r="1534" spans="1:2" s="147" customFormat="1" ht="15.75">
      <c r="A1534" s="153"/>
      <c r="B1534" s="156"/>
    </row>
    <row r="1535" spans="1:2" s="147" customFormat="1" ht="15.75">
      <c r="A1535" s="153"/>
      <c r="B1535" s="156"/>
    </row>
    <row r="1536" spans="1:2" s="147" customFormat="1" ht="15.75">
      <c r="A1536" s="153"/>
      <c r="B1536" s="156"/>
    </row>
    <row r="1537" spans="1:2" s="147" customFormat="1" ht="15.75">
      <c r="A1537" s="153"/>
      <c r="B1537" s="156"/>
    </row>
    <row r="1538" spans="1:2" s="147" customFormat="1" ht="15.75">
      <c r="A1538" s="153"/>
      <c r="B1538" s="156"/>
    </row>
    <row r="1539" spans="1:2" s="147" customFormat="1" ht="15.75">
      <c r="A1539" s="153"/>
      <c r="B1539" s="156"/>
    </row>
    <row r="1540" spans="1:2" s="147" customFormat="1" ht="15.75">
      <c r="A1540" s="153"/>
      <c r="B1540" s="156"/>
    </row>
    <row r="1541" spans="1:2" s="147" customFormat="1" ht="15.75">
      <c r="A1541" s="153"/>
      <c r="B1541" s="156"/>
    </row>
    <row r="1542" spans="1:2" s="147" customFormat="1" ht="15.75">
      <c r="A1542" s="153"/>
      <c r="B1542" s="156"/>
    </row>
    <row r="1543" spans="1:2" s="147" customFormat="1" ht="15.75">
      <c r="A1543" s="153"/>
      <c r="B1543" s="156"/>
    </row>
    <row r="1544" spans="1:2" s="147" customFormat="1" ht="15.75">
      <c r="A1544" s="153"/>
      <c r="B1544" s="156"/>
    </row>
    <row r="1545" spans="1:2" s="147" customFormat="1" ht="15.75">
      <c r="A1545" s="153"/>
      <c r="B1545" s="156"/>
    </row>
    <row r="1546" spans="1:2" s="147" customFormat="1" ht="15.75">
      <c r="A1546" s="153"/>
      <c r="B1546" s="156"/>
    </row>
    <row r="1547" spans="1:2" s="147" customFormat="1" ht="15.75">
      <c r="A1547" s="153"/>
      <c r="B1547" s="156"/>
    </row>
    <row r="1548" spans="1:2" s="147" customFormat="1" ht="15.75">
      <c r="A1548" s="153"/>
      <c r="B1548" s="156"/>
    </row>
    <row r="1549" spans="1:2" s="147" customFormat="1" ht="15.75">
      <c r="A1549" s="153"/>
      <c r="B1549" s="156"/>
    </row>
    <row r="1550" spans="1:2" s="147" customFormat="1" ht="15.75">
      <c r="A1550" s="153"/>
      <c r="B1550" s="156"/>
    </row>
    <row r="1551" spans="1:2" s="147" customFormat="1" ht="15.75">
      <c r="A1551" s="153"/>
      <c r="B1551" s="156"/>
    </row>
    <row r="1552" spans="1:2" s="147" customFormat="1" ht="15.75">
      <c r="A1552" s="153"/>
      <c r="B1552" s="156"/>
    </row>
    <row r="1553" spans="1:2" s="147" customFormat="1" ht="15.75">
      <c r="A1553" s="153"/>
      <c r="B1553" s="156"/>
    </row>
    <row r="1554" spans="1:2" s="147" customFormat="1" ht="15.75">
      <c r="A1554" s="153"/>
      <c r="B1554" s="156"/>
    </row>
    <row r="1555" spans="1:2" s="147" customFormat="1" ht="15.75">
      <c r="A1555" s="153"/>
      <c r="B1555" s="156"/>
    </row>
    <row r="1556" spans="1:2" s="147" customFormat="1" ht="15.75">
      <c r="A1556" s="153"/>
      <c r="B1556" s="156"/>
    </row>
    <row r="1557" spans="1:2" s="147" customFormat="1" ht="15.75">
      <c r="A1557" s="153"/>
      <c r="B1557" s="156"/>
    </row>
    <row r="1558" spans="1:2" s="147" customFormat="1" ht="15.75">
      <c r="A1558" s="153"/>
      <c r="B1558" s="156"/>
    </row>
    <row r="1559" spans="1:2" s="147" customFormat="1" ht="15.75">
      <c r="A1559" s="153"/>
      <c r="B1559" s="156"/>
    </row>
    <row r="1560" spans="1:2" s="147" customFormat="1" ht="15.75">
      <c r="A1560" s="153"/>
      <c r="B1560" s="156"/>
    </row>
    <row r="1561" spans="1:2" s="147" customFormat="1" ht="15.75">
      <c r="A1561" s="153"/>
      <c r="B1561" s="156"/>
    </row>
    <row r="1562" spans="1:2" s="147" customFormat="1" ht="15.75">
      <c r="A1562" s="153"/>
      <c r="B1562" s="156"/>
    </row>
    <row r="1563" spans="1:2" s="147" customFormat="1" ht="15.75">
      <c r="A1563" s="153"/>
      <c r="B1563" s="156"/>
    </row>
    <row r="1564" spans="1:2" s="147" customFormat="1" ht="15.75">
      <c r="A1564" s="153"/>
      <c r="B1564" s="156"/>
    </row>
    <row r="1565" spans="1:2" s="147" customFormat="1" ht="15.75">
      <c r="A1565" s="153"/>
      <c r="B1565" s="156"/>
    </row>
    <row r="1566" spans="1:2" s="147" customFormat="1" ht="15.75">
      <c r="A1566" s="153"/>
      <c r="B1566" s="156"/>
    </row>
    <row r="1567" spans="1:2" s="147" customFormat="1" ht="15.75">
      <c r="A1567" s="153"/>
      <c r="B1567" s="156"/>
    </row>
    <row r="1568" spans="1:2" s="147" customFormat="1" ht="15.75">
      <c r="A1568" s="153"/>
      <c r="B1568" s="156"/>
    </row>
    <row r="1569" spans="1:2" s="147" customFormat="1" ht="15.75">
      <c r="A1569" s="153"/>
      <c r="B1569" s="156"/>
    </row>
    <row r="1570" spans="1:2" s="147" customFormat="1" ht="15.75">
      <c r="A1570" s="153"/>
      <c r="B1570" s="156"/>
    </row>
    <row r="1571" spans="1:2" s="147" customFormat="1" ht="15.75">
      <c r="A1571" s="153"/>
      <c r="B1571" s="156"/>
    </row>
    <row r="1572" spans="1:2" s="147" customFormat="1" ht="15.75">
      <c r="A1572" s="153"/>
      <c r="B1572" s="156"/>
    </row>
    <row r="1573" spans="1:2" s="147" customFormat="1" ht="15.75">
      <c r="A1573" s="153"/>
      <c r="B1573" s="156"/>
    </row>
    <row r="1574" spans="1:2" s="147" customFormat="1" ht="15.75">
      <c r="A1574" s="153"/>
      <c r="B1574" s="156"/>
    </row>
    <row r="1575" spans="1:2" s="147" customFormat="1" ht="15.75">
      <c r="A1575" s="153"/>
      <c r="B1575" s="156"/>
    </row>
    <row r="1576" spans="1:2" s="147" customFormat="1" ht="15.75">
      <c r="A1576" s="153"/>
      <c r="B1576" s="156"/>
    </row>
    <row r="1577" spans="1:2" s="147" customFormat="1" ht="15.75">
      <c r="A1577" s="153"/>
      <c r="B1577" s="156"/>
    </row>
    <row r="1578" spans="1:2" s="147" customFormat="1" ht="15.75">
      <c r="A1578" s="153"/>
      <c r="B1578" s="156"/>
    </row>
    <row r="1579" spans="1:2" s="147" customFormat="1" ht="15.75">
      <c r="A1579" s="153"/>
      <c r="B1579" s="156"/>
    </row>
    <row r="1580" spans="1:2" s="147" customFormat="1" ht="15.75">
      <c r="A1580" s="153"/>
      <c r="B1580" s="156"/>
    </row>
    <row r="1581" spans="1:2" s="147" customFormat="1" ht="15.75">
      <c r="A1581" s="153"/>
      <c r="B1581" s="156"/>
    </row>
    <row r="1582" spans="1:2" s="147" customFormat="1" ht="15.75">
      <c r="A1582" s="153"/>
      <c r="B1582" s="156"/>
    </row>
    <row r="1583" spans="1:2" s="147" customFormat="1" ht="15.75">
      <c r="A1583" s="153"/>
      <c r="B1583" s="156"/>
    </row>
    <row r="1584" spans="1:2" s="147" customFormat="1" ht="15.75">
      <c r="A1584" s="153"/>
      <c r="B1584" s="156"/>
    </row>
    <row r="1585" spans="1:2" s="147" customFormat="1" ht="15.75">
      <c r="A1585" s="153"/>
      <c r="B1585" s="156"/>
    </row>
    <row r="1586" spans="1:2" s="147" customFormat="1" ht="15.75">
      <c r="A1586" s="153"/>
      <c r="B1586" s="156"/>
    </row>
    <row r="1587" spans="1:2" s="147" customFormat="1" ht="15.75">
      <c r="A1587" s="153"/>
      <c r="B1587" s="156"/>
    </row>
    <row r="1588" spans="1:2" s="147" customFormat="1" ht="15.75">
      <c r="A1588" s="153"/>
      <c r="B1588" s="156"/>
    </row>
    <row r="1589" spans="1:2" s="147" customFormat="1" ht="15.75">
      <c r="A1589" s="153"/>
      <c r="B1589" s="156"/>
    </row>
    <row r="1590" spans="1:2" s="147" customFormat="1" ht="15.75">
      <c r="A1590" s="153"/>
      <c r="B1590" s="156"/>
    </row>
    <row r="1591" spans="1:2" s="147" customFormat="1" ht="15.75">
      <c r="A1591" s="153"/>
      <c r="B1591" s="156"/>
    </row>
    <row r="1592" spans="1:2" s="147" customFormat="1" ht="15.75">
      <c r="A1592" s="153"/>
      <c r="B1592" s="156"/>
    </row>
    <row r="1593" spans="1:2" s="147" customFormat="1" ht="15.75">
      <c r="A1593" s="153"/>
      <c r="B1593" s="156"/>
    </row>
    <row r="1594" spans="1:2" s="147" customFormat="1" ht="15.75">
      <c r="A1594" s="153"/>
      <c r="B1594" s="156"/>
    </row>
    <row r="1595" spans="1:2" s="147" customFormat="1" ht="15.75">
      <c r="A1595" s="153"/>
      <c r="B1595" s="156"/>
    </row>
    <row r="1596" spans="1:2" s="147" customFormat="1" ht="15.75">
      <c r="A1596" s="153"/>
      <c r="B1596" s="156"/>
    </row>
    <row r="1597" spans="1:2" s="147" customFormat="1" ht="15.75">
      <c r="A1597" s="153"/>
      <c r="B1597" s="156"/>
    </row>
    <row r="1598" spans="1:2" s="147" customFormat="1" ht="15.75">
      <c r="A1598" s="153"/>
      <c r="B1598" s="156"/>
    </row>
    <row r="1599" spans="1:2" s="147" customFormat="1" ht="15.75">
      <c r="A1599" s="153"/>
      <c r="B1599" s="156"/>
    </row>
    <row r="1600" spans="1:2" s="147" customFormat="1" ht="15.75">
      <c r="A1600" s="153"/>
      <c r="B1600" s="156"/>
    </row>
    <row r="1601" spans="1:2" s="147" customFormat="1" ht="15.75">
      <c r="A1601" s="153"/>
      <c r="B1601" s="156"/>
    </row>
    <row r="1602" spans="1:2" s="147" customFormat="1" ht="15.75">
      <c r="A1602" s="153"/>
      <c r="B1602" s="156"/>
    </row>
    <row r="1603" spans="1:2" s="147" customFormat="1" ht="15.75">
      <c r="A1603" s="153"/>
      <c r="B1603" s="156"/>
    </row>
    <row r="1604" spans="1:2" s="147" customFormat="1" ht="15.75">
      <c r="A1604" s="153"/>
      <c r="B1604" s="156"/>
    </row>
    <row r="1605" spans="1:2" s="147" customFormat="1" ht="15.75">
      <c r="A1605" s="153"/>
      <c r="B1605" s="156"/>
    </row>
    <row r="1606" spans="1:2" s="147" customFormat="1" ht="15.75">
      <c r="A1606" s="153"/>
      <c r="B1606" s="156"/>
    </row>
    <row r="1607" spans="1:2" s="147" customFormat="1" ht="15.75">
      <c r="A1607" s="153"/>
      <c r="B1607" s="156"/>
    </row>
    <row r="1608" spans="1:2" s="147" customFormat="1" ht="15.75">
      <c r="A1608" s="153"/>
      <c r="B1608" s="156"/>
    </row>
    <row r="1609" spans="1:2" s="147" customFormat="1" ht="15.75">
      <c r="A1609" s="153"/>
      <c r="B1609" s="156"/>
    </row>
    <row r="1610" spans="1:2" s="147" customFormat="1" ht="15.75">
      <c r="A1610" s="153"/>
      <c r="B1610" s="156"/>
    </row>
    <row r="1611" spans="1:2" s="147" customFormat="1" ht="15.75">
      <c r="A1611" s="153"/>
      <c r="B1611" s="156"/>
    </row>
    <row r="1612" spans="1:2" s="147" customFormat="1" ht="15.75">
      <c r="A1612" s="153"/>
      <c r="B1612" s="156"/>
    </row>
    <row r="1613" spans="1:2" s="147" customFormat="1" ht="15.75">
      <c r="A1613" s="153"/>
      <c r="B1613" s="156"/>
    </row>
    <row r="1614" spans="1:2" s="147" customFormat="1" ht="15.75">
      <c r="A1614" s="153"/>
      <c r="B1614" s="156"/>
    </row>
    <row r="1615" spans="1:2" s="147" customFormat="1" ht="15.75">
      <c r="A1615" s="153"/>
      <c r="B1615" s="156"/>
    </row>
    <row r="1616" spans="1:2" s="147" customFormat="1" ht="15.75">
      <c r="A1616" s="153"/>
      <c r="B1616" s="156"/>
    </row>
    <row r="1617" spans="1:2" s="147" customFormat="1" ht="15.75">
      <c r="A1617" s="153"/>
      <c r="B1617" s="156"/>
    </row>
    <row r="1618" spans="1:2" s="147" customFormat="1" ht="15.75">
      <c r="A1618" s="153"/>
      <c r="B1618" s="156"/>
    </row>
    <row r="1619" spans="1:2" s="147" customFormat="1" ht="15.75">
      <c r="A1619" s="153"/>
      <c r="B1619" s="156"/>
    </row>
    <row r="1620" spans="1:2" s="147" customFormat="1" ht="15.75">
      <c r="A1620" s="153"/>
      <c r="B1620" s="156"/>
    </row>
    <row r="1621" spans="1:2" s="147" customFormat="1" ht="15.75">
      <c r="A1621" s="153"/>
      <c r="B1621" s="156"/>
    </row>
    <row r="1622" spans="1:2" s="147" customFormat="1" ht="15.75">
      <c r="A1622" s="153"/>
      <c r="B1622" s="156"/>
    </row>
    <row r="1623" spans="1:2" s="147" customFormat="1" ht="15.75">
      <c r="A1623" s="153"/>
      <c r="B1623" s="156"/>
    </row>
    <row r="1624" spans="1:2" s="147" customFormat="1" ht="15.75">
      <c r="A1624" s="153"/>
      <c r="B1624" s="156"/>
    </row>
    <row r="1625" spans="1:2" s="147" customFormat="1" ht="15.75">
      <c r="A1625" s="153"/>
      <c r="B1625" s="156"/>
    </row>
    <row r="1626" spans="1:2" s="147" customFormat="1" ht="15.75">
      <c r="A1626" s="153"/>
      <c r="B1626" s="156"/>
    </row>
    <row r="1627" spans="1:2" s="147" customFormat="1" ht="15.75">
      <c r="A1627" s="153"/>
      <c r="B1627" s="156"/>
    </row>
    <row r="1628" spans="1:2" s="147" customFormat="1" ht="15.75">
      <c r="A1628" s="153"/>
      <c r="B1628" s="156"/>
    </row>
    <row r="1629" spans="1:2" s="147" customFormat="1" ht="15.75">
      <c r="A1629" s="153"/>
      <c r="B1629" s="156"/>
    </row>
    <row r="1630" spans="1:2" s="147" customFormat="1" ht="15.75">
      <c r="A1630" s="153"/>
      <c r="B1630" s="156"/>
    </row>
    <row r="1631" spans="1:2" s="147" customFormat="1" ht="15.75">
      <c r="A1631" s="153"/>
      <c r="B1631" s="156"/>
    </row>
    <row r="1632" spans="1:2" s="147" customFormat="1" ht="15.75">
      <c r="A1632" s="153"/>
      <c r="B1632" s="156"/>
    </row>
    <row r="1633" spans="1:2" s="147" customFormat="1" ht="15.75">
      <c r="A1633" s="153"/>
      <c r="B1633" s="156"/>
    </row>
    <row r="1634" spans="1:2" s="147" customFormat="1" ht="15.75">
      <c r="A1634" s="153"/>
      <c r="B1634" s="156"/>
    </row>
    <row r="1635" spans="1:2" s="147" customFormat="1" ht="15.75">
      <c r="A1635" s="153"/>
      <c r="B1635" s="156"/>
    </row>
    <row r="1636" spans="1:2" s="147" customFormat="1" ht="15.75">
      <c r="A1636" s="153"/>
      <c r="B1636" s="156"/>
    </row>
    <row r="1637" spans="1:2" s="147" customFormat="1" ht="15.75">
      <c r="A1637" s="153"/>
      <c r="B1637" s="156"/>
    </row>
    <row r="1638" spans="1:2" s="147" customFormat="1" ht="15.75">
      <c r="A1638" s="153"/>
      <c r="B1638" s="156"/>
    </row>
    <row r="1639" spans="1:2" s="147" customFormat="1" ht="15.75">
      <c r="A1639" s="153"/>
      <c r="B1639" s="156"/>
    </row>
    <row r="1640" spans="1:2" s="147" customFormat="1" ht="15.75">
      <c r="A1640" s="153"/>
      <c r="B1640" s="156"/>
    </row>
    <row r="1641" spans="1:2" s="147" customFormat="1" ht="15.75">
      <c r="A1641" s="153"/>
      <c r="B1641" s="156"/>
    </row>
    <row r="1642" spans="1:2" s="147" customFormat="1" ht="15.75">
      <c r="A1642" s="153"/>
      <c r="B1642" s="156"/>
    </row>
    <row r="1643" spans="1:2" s="147" customFormat="1" ht="15.75">
      <c r="A1643" s="153"/>
      <c r="B1643" s="156"/>
    </row>
    <row r="1644" spans="1:2" s="147" customFormat="1" ht="15.75">
      <c r="A1644" s="153"/>
      <c r="B1644" s="156"/>
    </row>
    <row r="1645" spans="1:2" s="147" customFormat="1" ht="15.75">
      <c r="A1645" s="153"/>
      <c r="B1645" s="156"/>
    </row>
    <row r="1646" spans="1:2" s="147" customFormat="1" ht="15.75">
      <c r="A1646" s="153"/>
      <c r="B1646" s="156"/>
    </row>
    <row r="1647" spans="1:2" s="147" customFormat="1" ht="15.75">
      <c r="A1647" s="153"/>
      <c r="B1647" s="156"/>
    </row>
    <row r="1648" spans="1:2" s="147" customFormat="1" ht="15.75">
      <c r="A1648" s="153"/>
      <c r="B1648" s="156"/>
    </row>
    <row r="1649" spans="1:2" s="147" customFormat="1" ht="15.75">
      <c r="A1649" s="153"/>
      <c r="B1649" s="156"/>
    </row>
    <row r="1650" spans="1:2" s="147" customFormat="1" ht="15.75">
      <c r="A1650" s="153"/>
      <c r="B1650" s="156"/>
    </row>
    <row r="1651" spans="1:2" s="147" customFormat="1" ht="15.75">
      <c r="A1651" s="153"/>
      <c r="B1651" s="156"/>
    </row>
    <row r="1652" spans="1:2" s="147" customFormat="1" ht="15.75">
      <c r="A1652" s="153"/>
      <c r="B1652" s="156"/>
    </row>
    <row r="1653" spans="1:2" s="147" customFormat="1" ht="15.75">
      <c r="A1653" s="153"/>
      <c r="B1653" s="156"/>
    </row>
    <row r="1654" spans="1:2" s="147" customFormat="1" ht="15.75">
      <c r="A1654" s="153"/>
      <c r="B1654" s="156"/>
    </row>
    <row r="1655" spans="1:2" s="147" customFormat="1" ht="15.75">
      <c r="A1655" s="153"/>
      <c r="B1655" s="156"/>
    </row>
    <row r="1656" spans="1:2" s="147" customFormat="1" ht="15.75">
      <c r="A1656" s="153"/>
      <c r="B1656" s="156"/>
    </row>
    <row r="1657" spans="1:2" s="147" customFormat="1" ht="15.75">
      <c r="A1657" s="153"/>
      <c r="B1657" s="156"/>
    </row>
    <row r="1658" spans="1:2" s="147" customFormat="1" ht="15.75">
      <c r="A1658" s="153"/>
      <c r="B1658" s="156"/>
    </row>
    <row r="1659" spans="1:2" s="147" customFormat="1" ht="15.75">
      <c r="A1659" s="153"/>
      <c r="B1659" s="156"/>
    </row>
    <row r="1660" spans="1:2" s="147" customFormat="1" ht="15.75">
      <c r="A1660" s="153"/>
      <c r="B1660" s="156"/>
    </row>
    <row r="1661" spans="1:2" s="147" customFormat="1" ht="15.75">
      <c r="A1661" s="153"/>
      <c r="B1661" s="156"/>
    </row>
    <row r="1662" spans="1:2" s="147" customFormat="1" ht="15.75">
      <c r="A1662" s="153"/>
      <c r="B1662" s="156"/>
    </row>
    <row r="1663" spans="1:2" s="147" customFormat="1" ht="15.75">
      <c r="A1663" s="153"/>
      <c r="B1663" s="156"/>
    </row>
    <row r="1664" spans="1:2" s="147" customFormat="1" ht="15.75">
      <c r="A1664" s="153"/>
      <c r="B1664" s="156"/>
    </row>
    <row r="1665" spans="1:2" s="147" customFormat="1" ht="15.75">
      <c r="A1665" s="153"/>
      <c r="B1665" s="156"/>
    </row>
    <row r="1666" spans="1:2" s="147" customFormat="1" ht="15.75">
      <c r="A1666" s="153"/>
      <c r="B1666" s="156"/>
    </row>
    <row r="1667" spans="1:2" s="147" customFormat="1" ht="15.75">
      <c r="A1667" s="153"/>
      <c r="B1667" s="156"/>
    </row>
    <row r="1668" spans="1:2" s="147" customFormat="1" ht="15.75">
      <c r="A1668" s="153"/>
      <c r="B1668" s="156"/>
    </row>
    <row r="1669" spans="1:2" s="147" customFormat="1" ht="15.75">
      <c r="A1669" s="153"/>
      <c r="B1669" s="156"/>
    </row>
    <row r="1670" spans="1:2" s="147" customFormat="1" ht="15.75">
      <c r="A1670" s="153"/>
      <c r="B1670" s="156"/>
    </row>
    <row r="1671" spans="1:2" s="147" customFormat="1" ht="15.75">
      <c r="A1671" s="153"/>
      <c r="B1671" s="156"/>
    </row>
    <row r="1672" spans="1:2" s="147" customFormat="1" ht="15.75">
      <c r="A1672" s="153"/>
      <c r="B1672" s="156"/>
    </row>
    <row r="1673" spans="1:2" s="147" customFormat="1" ht="15.75">
      <c r="A1673" s="153"/>
      <c r="B1673" s="156"/>
    </row>
    <row r="1674" spans="1:2" s="147" customFormat="1" ht="15.75">
      <c r="A1674" s="153"/>
      <c r="B1674" s="156"/>
    </row>
    <row r="1675" spans="1:2" s="147" customFormat="1" ht="15.75">
      <c r="A1675" s="153"/>
      <c r="B1675" s="156"/>
    </row>
    <row r="1676" spans="1:2" s="147" customFormat="1" ht="15.75">
      <c r="A1676" s="153"/>
      <c r="B1676" s="156"/>
    </row>
    <row r="1677" spans="1:2" s="147" customFormat="1" ht="15.75">
      <c r="A1677" s="153"/>
      <c r="B1677" s="156"/>
    </row>
    <row r="1678" spans="1:2" s="147" customFormat="1" ht="15.75">
      <c r="A1678" s="153"/>
      <c r="B1678" s="156"/>
    </row>
    <row r="1679" spans="1:2" s="147" customFormat="1" ht="15.75">
      <c r="A1679" s="153"/>
      <c r="B1679" s="156"/>
    </row>
    <row r="1680" spans="1:2" s="147" customFormat="1" ht="15.75">
      <c r="A1680" s="153"/>
      <c r="B1680" s="156"/>
    </row>
    <row r="1681" spans="1:2" s="147" customFormat="1" ht="15.75">
      <c r="A1681" s="153"/>
      <c r="B1681" s="156"/>
    </row>
    <row r="1682" spans="1:2" s="147" customFormat="1" ht="15.75">
      <c r="A1682" s="153"/>
      <c r="B1682" s="156"/>
    </row>
    <row r="1683" spans="1:2" s="147" customFormat="1" ht="15.75">
      <c r="A1683" s="153"/>
      <c r="B1683" s="156"/>
    </row>
    <row r="1684" spans="1:2" s="147" customFormat="1" ht="15.75">
      <c r="A1684" s="153"/>
      <c r="B1684" s="156"/>
    </row>
    <row r="1685" spans="1:2" s="147" customFormat="1" ht="15.75">
      <c r="A1685" s="153"/>
      <c r="B1685" s="156"/>
    </row>
    <row r="1686" spans="1:2" s="147" customFormat="1" ht="15.75">
      <c r="A1686" s="153"/>
      <c r="B1686" s="156"/>
    </row>
    <row r="1687" spans="1:2" s="147" customFormat="1" ht="15.75">
      <c r="A1687" s="153"/>
      <c r="B1687" s="156"/>
    </row>
    <row r="1688" spans="1:2" s="147" customFormat="1" ht="15.75">
      <c r="A1688" s="153"/>
      <c r="B1688" s="156"/>
    </row>
    <row r="1689" spans="1:2" s="147" customFormat="1" ht="15.75">
      <c r="A1689" s="153"/>
      <c r="B1689" s="156"/>
    </row>
    <row r="1690" spans="1:2" s="147" customFormat="1" ht="15.75">
      <c r="A1690" s="153"/>
      <c r="B1690" s="156"/>
    </row>
    <row r="1691" spans="1:2" s="147" customFormat="1" ht="15.75">
      <c r="A1691" s="153"/>
      <c r="B1691" s="156"/>
    </row>
    <row r="1692" spans="1:2" s="147" customFormat="1" ht="15.75">
      <c r="A1692" s="153"/>
      <c r="B1692" s="156"/>
    </row>
    <row r="1693" spans="1:2" s="147" customFormat="1" ht="15.75">
      <c r="A1693" s="153"/>
      <c r="B1693" s="156"/>
    </row>
    <row r="1694" spans="1:2" s="147" customFormat="1" ht="15.75">
      <c r="A1694" s="153"/>
      <c r="B1694" s="156"/>
    </row>
    <row r="1695" spans="1:2" s="147" customFormat="1" ht="15.75">
      <c r="A1695" s="153"/>
      <c r="B1695" s="156"/>
    </row>
    <row r="1696" spans="1:2" s="147" customFormat="1" ht="15.75">
      <c r="A1696" s="153"/>
      <c r="B1696" s="156"/>
    </row>
    <row r="1697" spans="1:2" s="147" customFormat="1" ht="15.75">
      <c r="A1697" s="153"/>
      <c r="B1697" s="156"/>
    </row>
    <row r="1698" spans="1:2" s="147" customFormat="1" ht="15.75">
      <c r="A1698" s="153"/>
      <c r="B1698" s="156"/>
    </row>
    <row r="1699" spans="1:2" s="147" customFormat="1" ht="15.75">
      <c r="A1699" s="153"/>
      <c r="B1699" s="156"/>
    </row>
    <row r="1700" spans="1:2" s="147" customFormat="1" ht="15.75">
      <c r="A1700" s="153"/>
      <c r="B1700" s="156"/>
    </row>
    <row r="1701" spans="1:2" s="147" customFormat="1" ht="15.75">
      <c r="A1701" s="153"/>
      <c r="B1701" s="156"/>
    </row>
    <row r="1702" spans="1:2" s="147" customFormat="1" ht="15.75">
      <c r="A1702" s="153"/>
      <c r="B1702" s="156"/>
    </row>
    <row r="1703" spans="1:2" s="147" customFormat="1" ht="15.75">
      <c r="A1703" s="153"/>
      <c r="B1703" s="156"/>
    </row>
    <row r="1704" spans="1:2" s="147" customFormat="1" ht="15.75">
      <c r="A1704" s="153"/>
      <c r="B1704" s="156"/>
    </row>
    <row r="1705" spans="1:2" s="147" customFormat="1" ht="15.75">
      <c r="A1705" s="153"/>
      <c r="B1705" s="156"/>
    </row>
    <row r="1706" spans="1:2" s="147" customFormat="1" ht="15.75">
      <c r="A1706" s="153"/>
      <c r="B1706" s="156"/>
    </row>
    <row r="1707" spans="1:2" s="147" customFormat="1" ht="15.75">
      <c r="A1707" s="153"/>
      <c r="B1707" s="156"/>
    </row>
    <row r="1708" spans="1:2" s="147" customFormat="1" ht="15.75">
      <c r="A1708" s="153"/>
      <c r="B1708" s="156"/>
    </row>
    <row r="1709" spans="1:2" s="147" customFormat="1" ht="15.75">
      <c r="A1709" s="153"/>
      <c r="B1709" s="156"/>
    </row>
    <row r="1710" spans="1:2" s="147" customFormat="1" ht="15.75">
      <c r="A1710" s="153"/>
      <c r="B1710" s="156"/>
    </row>
    <row r="1711" spans="1:2" s="147" customFormat="1" ht="15.75">
      <c r="A1711" s="153"/>
      <c r="B1711" s="156"/>
    </row>
    <row r="1712" spans="1:2" s="147" customFormat="1" ht="15.75">
      <c r="A1712" s="153"/>
      <c r="B1712" s="156"/>
    </row>
    <row r="1713" spans="1:2" s="147" customFormat="1" ht="15.75">
      <c r="A1713" s="153"/>
      <c r="B1713" s="156"/>
    </row>
    <row r="1714" spans="1:2" s="147" customFormat="1" ht="15.75">
      <c r="A1714" s="153"/>
      <c r="B1714" s="156"/>
    </row>
    <row r="1715" spans="1:2" s="147" customFormat="1" ht="15.75">
      <c r="A1715" s="153"/>
      <c r="B1715" s="156"/>
    </row>
    <row r="1716" spans="1:2" s="147" customFormat="1" ht="15.75">
      <c r="A1716" s="153"/>
      <c r="B1716" s="156"/>
    </row>
    <row r="1717" spans="1:2" s="147" customFormat="1" ht="15.75">
      <c r="A1717" s="153"/>
      <c r="B1717" s="156"/>
    </row>
    <row r="1718" spans="1:2" s="147" customFormat="1" ht="15.75">
      <c r="A1718" s="153"/>
      <c r="B1718" s="156"/>
    </row>
    <row r="1719" spans="1:2" s="147" customFormat="1" ht="15.75">
      <c r="A1719" s="153"/>
      <c r="B1719" s="156"/>
    </row>
    <row r="1720" spans="1:2" s="147" customFormat="1" ht="15.75">
      <c r="A1720" s="153"/>
      <c r="B1720" s="156"/>
    </row>
    <row r="1721" spans="1:2" s="147" customFormat="1" ht="15.75">
      <c r="A1721" s="153"/>
      <c r="B1721" s="156"/>
    </row>
    <row r="1722" spans="1:2" s="147" customFormat="1" ht="15.75">
      <c r="A1722" s="153"/>
      <c r="B1722" s="156"/>
    </row>
    <row r="1723" spans="1:2" s="147" customFormat="1" ht="15.75">
      <c r="A1723" s="153"/>
      <c r="B1723" s="156"/>
    </row>
    <row r="1724" spans="1:2" s="147" customFormat="1" ht="15.75">
      <c r="A1724" s="153"/>
      <c r="B1724" s="156"/>
    </row>
    <row r="1725" spans="1:2" s="147" customFormat="1" ht="15.75">
      <c r="A1725" s="153"/>
      <c r="B1725" s="156"/>
    </row>
    <row r="1726" spans="1:2" s="147" customFormat="1" ht="15.75">
      <c r="A1726" s="153"/>
      <c r="B1726" s="156"/>
    </row>
    <row r="1727" spans="1:2" s="147" customFormat="1" ht="15.75">
      <c r="A1727" s="153"/>
      <c r="B1727" s="156"/>
    </row>
    <row r="1728" spans="1:2" s="147" customFormat="1" ht="15.75">
      <c r="A1728" s="153"/>
      <c r="B1728" s="156"/>
    </row>
    <row r="1729" spans="1:2" s="147" customFormat="1" ht="15.75">
      <c r="A1729" s="153"/>
      <c r="B1729" s="156"/>
    </row>
    <row r="1730" spans="1:2" s="147" customFormat="1" ht="15.75">
      <c r="A1730" s="153"/>
      <c r="B1730" s="156"/>
    </row>
    <row r="1731" spans="1:2" s="147" customFormat="1" ht="15.75">
      <c r="A1731" s="153"/>
      <c r="B1731" s="156"/>
    </row>
    <row r="1732" spans="1:2" s="147" customFormat="1" ht="15.75">
      <c r="A1732" s="153"/>
      <c r="B1732" s="156"/>
    </row>
    <row r="1733" spans="1:2" s="147" customFormat="1" ht="15.75">
      <c r="A1733" s="153"/>
      <c r="B1733" s="156"/>
    </row>
    <row r="1734" spans="1:2" s="147" customFormat="1" ht="15.75">
      <c r="A1734" s="153"/>
      <c r="B1734" s="156"/>
    </row>
    <row r="1735" spans="1:2" s="147" customFormat="1" ht="15.75">
      <c r="A1735" s="153"/>
      <c r="B1735" s="156"/>
    </row>
    <row r="1736" spans="1:2" s="147" customFormat="1" ht="15.75">
      <c r="A1736" s="153"/>
      <c r="B1736" s="156"/>
    </row>
    <row r="1737" spans="1:2" s="147" customFormat="1" ht="15.75">
      <c r="A1737" s="153"/>
      <c r="B1737" s="156"/>
    </row>
    <row r="1738" spans="1:2" s="147" customFormat="1" ht="15.75">
      <c r="A1738" s="153"/>
      <c r="B1738" s="156"/>
    </row>
    <row r="1739" spans="1:2" s="147" customFormat="1" ht="15.75">
      <c r="A1739" s="153"/>
      <c r="B1739" s="156"/>
    </row>
    <row r="1740" spans="1:2" s="147" customFormat="1" ht="15.75">
      <c r="A1740" s="153"/>
      <c r="B1740" s="156"/>
    </row>
    <row r="1741" spans="1:2" s="147" customFormat="1" ht="15.75">
      <c r="A1741" s="153"/>
      <c r="B1741" s="156"/>
    </row>
    <row r="1742" spans="1:2" s="147" customFormat="1" ht="15.75">
      <c r="A1742" s="153"/>
      <c r="B1742" s="156"/>
    </row>
    <row r="1743" spans="1:2" s="147" customFormat="1" ht="15.75">
      <c r="A1743" s="153"/>
      <c r="B1743" s="156"/>
    </row>
    <row r="1744" spans="1:2" s="147" customFormat="1" ht="15.75">
      <c r="A1744" s="153"/>
      <c r="B1744" s="156"/>
    </row>
    <row r="1745" spans="1:2" s="147" customFormat="1" ht="15.75">
      <c r="A1745" s="153"/>
      <c r="B1745" s="156"/>
    </row>
    <row r="1746" spans="1:2" s="147" customFormat="1" ht="15.75">
      <c r="A1746" s="153"/>
      <c r="B1746" s="156"/>
    </row>
    <row r="1747" spans="1:2" s="147" customFormat="1" ht="15.75">
      <c r="A1747" s="153"/>
      <c r="B1747" s="156"/>
    </row>
    <row r="1748" spans="1:2" s="147" customFormat="1" ht="15.75">
      <c r="A1748" s="153"/>
      <c r="B1748" s="156"/>
    </row>
    <row r="1749" spans="1:2" s="147" customFormat="1" ht="15.75">
      <c r="A1749" s="153"/>
      <c r="B1749" s="156"/>
    </row>
    <row r="1750" spans="1:2" s="147" customFormat="1" ht="15.75">
      <c r="A1750" s="153"/>
      <c r="B1750" s="156"/>
    </row>
    <row r="1751" spans="1:2" s="147" customFormat="1" ht="15.75">
      <c r="A1751" s="153"/>
      <c r="B1751" s="156"/>
    </row>
    <row r="1752" spans="1:2" s="147" customFormat="1" ht="15.75">
      <c r="A1752" s="153"/>
      <c r="B1752" s="156"/>
    </row>
    <row r="1753" spans="1:2" s="147" customFormat="1" ht="15.75">
      <c r="A1753" s="153"/>
      <c r="B1753" s="156"/>
    </row>
    <row r="1754" spans="1:2" s="147" customFormat="1" ht="15.75">
      <c r="A1754" s="153"/>
      <c r="B1754" s="156"/>
    </row>
    <row r="1755" spans="1:2" s="147" customFormat="1" ht="15.75">
      <c r="A1755" s="153"/>
      <c r="B1755" s="156"/>
    </row>
    <row r="1756" spans="1:2" s="147" customFormat="1" ht="15.75">
      <c r="A1756" s="153"/>
      <c r="B1756" s="156"/>
    </row>
    <row r="1757" spans="1:2" s="147" customFormat="1" ht="15.75">
      <c r="A1757" s="153"/>
      <c r="B1757" s="156"/>
    </row>
    <row r="1758" spans="1:2" s="147" customFormat="1" ht="15.75">
      <c r="A1758" s="153"/>
      <c r="B1758" s="156"/>
    </row>
    <row r="1759" spans="1:2" s="147" customFormat="1" ht="15.75">
      <c r="A1759" s="153"/>
      <c r="B1759" s="156"/>
    </row>
    <row r="1760" spans="1:2" s="147" customFormat="1" ht="15.75">
      <c r="A1760" s="153"/>
      <c r="B1760" s="156"/>
    </row>
    <row r="1761" spans="1:2" s="147" customFormat="1" ht="15.75">
      <c r="A1761" s="153"/>
      <c r="B1761" s="156"/>
    </row>
    <row r="1762" spans="1:2" s="147" customFormat="1" ht="15.75">
      <c r="A1762" s="153"/>
      <c r="B1762" s="156"/>
    </row>
    <row r="1763" spans="1:2" s="147" customFormat="1" ht="15.75">
      <c r="A1763" s="153"/>
      <c r="B1763" s="156"/>
    </row>
    <row r="1764" spans="1:2" s="147" customFormat="1" ht="15.75">
      <c r="A1764" s="153"/>
      <c r="B1764" s="156"/>
    </row>
    <row r="1765" spans="1:2" s="147" customFormat="1" ht="15.75">
      <c r="A1765" s="153"/>
      <c r="B1765" s="156"/>
    </row>
    <row r="1766" spans="1:2" s="147" customFormat="1" ht="15.75">
      <c r="A1766" s="153"/>
      <c r="B1766" s="156"/>
    </row>
    <row r="1767" spans="1:2" s="147" customFormat="1" ht="15.75">
      <c r="A1767" s="153"/>
      <c r="B1767" s="156"/>
    </row>
    <row r="1768" spans="1:2" s="147" customFormat="1" ht="15.75">
      <c r="A1768" s="153"/>
      <c r="B1768" s="156"/>
    </row>
    <row r="1769" spans="1:2" s="147" customFormat="1" ht="15.75">
      <c r="A1769" s="153"/>
      <c r="B1769" s="156"/>
    </row>
    <row r="1770" spans="1:2" s="147" customFormat="1" ht="15.75">
      <c r="A1770" s="153"/>
      <c r="B1770" s="156"/>
    </row>
    <row r="1771" spans="1:2" s="147" customFormat="1" ht="15.75">
      <c r="A1771" s="153"/>
      <c r="B1771" s="156"/>
    </row>
    <row r="1772" spans="1:2" s="147" customFormat="1" ht="15.75">
      <c r="A1772" s="153"/>
      <c r="B1772" s="156"/>
    </row>
    <row r="1773" spans="1:2" s="147" customFormat="1" ht="15.75">
      <c r="A1773" s="153"/>
      <c r="B1773" s="156"/>
    </row>
    <row r="1774" spans="1:2" s="147" customFormat="1" ht="15.75">
      <c r="A1774" s="153"/>
      <c r="B1774" s="156"/>
    </row>
    <row r="1775" spans="1:2" s="147" customFormat="1" ht="15.75">
      <c r="A1775" s="153"/>
      <c r="B1775" s="156"/>
    </row>
    <row r="1776" spans="1:2" s="147" customFormat="1" ht="15.75">
      <c r="A1776" s="153"/>
      <c r="B1776" s="156"/>
    </row>
    <row r="1777" spans="1:2" s="147" customFormat="1" ht="15.75">
      <c r="A1777" s="153"/>
      <c r="B1777" s="156"/>
    </row>
    <row r="1778" spans="1:2" s="147" customFormat="1" ht="15.75">
      <c r="A1778" s="153"/>
      <c r="B1778" s="156"/>
    </row>
    <row r="1779" spans="1:2" s="147" customFormat="1" ht="15.75">
      <c r="A1779" s="153"/>
      <c r="B1779" s="156"/>
    </row>
    <row r="1780" spans="1:2" s="147" customFormat="1" ht="15.75">
      <c r="A1780" s="153"/>
      <c r="B1780" s="156"/>
    </row>
    <row r="1781" spans="1:2" s="147" customFormat="1" ht="15.75">
      <c r="A1781" s="153"/>
      <c r="B1781" s="156"/>
    </row>
    <row r="1782" spans="1:2" s="147" customFormat="1" ht="15.75">
      <c r="A1782" s="153"/>
      <c r="B1782" s="156"/>
    </row>
    <row r="1783" spans="1:2" s="147" customFormat="1" ht="15.75">
      <c r="A1783" s="153"/>
      <c r="B1783" s="156"/>
    </row>
    <row r="1784" spans="1:2" s="147" customFormat="1" ht="15.75">
      <c r="A1784" s="153"/>
      <c r="B1784" s="156"/>
    </row>
    <row r="1785" spans="1:2" s="147" customFormat="1" ht="15.75">
      <c r="A1785" s="153"/>
      <c r="B1785" s="156"/>
    </row>
    <row r="1786" spans="1:2" s="147" customFormat="1" ht="15.75">
      <c r="A1786" s="153"/>
      <c r="B1786" s="156"/>
    </row>
    <row r="1787" spans="1:2" s="147" customFormat="1" ht="15.75">
      <c r="A1787" s="153"/>
      <c r="B1787" s="156"/>
    </row>
    <row r="1788" spans="1:2" s="147" customFormat="1" ht="15.75">
      <c r="A1788" s="153"/>
      <c r="B1788" s="156"/>
    </row>
    <row r="1789" spans="1:2" s="147" customFormat="1" ht="15.75">
      <c r="A1789" s="153"/>
      <c r="B1789" s="156"/>
    </row>
    <row r="1790" spans="1:2" s="147" customFormat="1" ht="15.75">
      <c r="A1790" s="153"/>
      <c r="B1790" s="156"/>
    </row>
    <row r="1791" spans="1:2" s="147" customFormat="1" ht="15.75">
      <c r="A1791" s="153"/>
      <c r="B1791" s="156"/>
    </row>
    <row r="1792" spans="1:2" s="147" customFormat="1" ht="15.75">
      <c r="A1792" s="153"/>
      <c r="B1792" s="156"/>
    </row>
    <row r="1793" spans="1:2" s="147" customFormat="1" ht="15.75">
      <c r="A1793" s="153"/>
      <c r="B1793" s="156"/>
    </row>
    <row r="1794" spans="1:2" s="147" customFormat="1" ht="15.75">
      <c r="A1794" s="153"/>
      <c r="B1794" s="156"/>
    </row>
    <row r="1795" spans="1:2" s="147" customFormat="1" ht="15.75">
      <c r="A1795" s="153"/>
      <c r="B1795" s="156"/>
    </row>
    <row r="1796" spans="1:2" s="147" customFormat="1" ht="15.75">
      <c r="A1796" s="153"/>
      <c r="B1796" s="156"/>
    </row>
    <row r="1797" spans="1:2" s="147" customFormat="1" ht="15.75">
      <c r="A1797" s="153"/>
      <c r="B1797" s="156"/>
    </row>
    <row r="1798" spans="1:2" s="147" customFormat="1" ht="15.75">
      <c r="A1798" s="153"/>
      <c r="B1798" s="156"/>
    </row>
    <row r="1799" spans="1:2" s="147" customFormat="1" ht="15.75">
      <c r="A1799" s="153"/>
      <c r="B1799" s="156"/>
    </row>
    <row r="1800" spans="1:2" s="147" customFormat="1" ht="15.75">
      <c r="A1800" s="153"/>
      <c r="B1800" s="156"/>
    </row>
    <row r="1801" spans="1:2" s="147" customFormat="1" ht="15.75">
      <c r="A1801" s="153"/>
      <c r="B1801" s="156"/>
    </row>
    <row r="1802" spans="1:2" s="147" customFormat="1" ht="15.75">
      <c r="A1802" s="153"/>
      <c r="B1802" s="156"/>
    </row>
    <row r="1803" spans="1:2" s="147" customFormat="1" ht="15.75">
      <c r="A1803" s="153"/>
      <c r="B1803" s="156"/>
    </row>
    <row r="1804" spans="1:2" s="147" customFormat="1" ht="15.75">
      <c r="A1804" s="153"/>
      <c r="B1804" s="156"/>
    </row>
    <row r="1805" spans="1:2" s="147" customFormat="1" ht="15.75">
      <c r="A1805" s="153"/>
      <c r="B1805" s="156"/>
    </row>
    <row r="1806" spans="1:2" s="147" customFormat="1" ht="15.75">
      <c r="A1806" s="153"/>
      <c r="B1806" s="156"/>
    </row>
    <row r="1807" spans="1:2" s="147" customFormat="1" ht="15.75">
      <c r="A1807" s="153"/>
      <c r="B1807" s="156"/>
    </row>
    <row r="1808" spans="1:2" s="147" customFormat="1" ht="15.75">
      <c r="A1808" s="153"/>
      <c r="B1808" s="156"/>
    </row>
    <row r="1809" spans="1:2" s="147" customFormat="1" ht="15.75">
      <c r="A1809" s="153"/>
      <c r="B1809" s="156"/>
    </row>
    <row r="1810" spans="1:2" s="147" customFormat="1" ht="15.75">
      <c r="A1810" s="153"/>
      <c r="B1810" s="156"/>
    </row>
    <row r="1811" spans="1:2" s="147" customFormat="1" ht="15.75">
      <c r="A1811" s="153"/>
      <c r="B1811" s="156"/>
    </row>
    <row r="1812" spans="1:2" s="147" customFormat="1" ht="15.75">
      <c r="A1812" s="153"/>
      <c r="B1812" s="156"/>
    </row>
    <row r="1813" spans="1:2" s="147" customFormat="1" ht="15.75">
      <c r="A1813" s="153"/>
      <c r="B1813" s="156"/>
    </row>
    <row r="1814" spans="1:2" s="147" customFormat="1" ht="15.75">
      <c r="A1814" s="153"/>
      <c r="B1814" s="156"/>
    </row>
    <row r="1815" spans="1:2" s="147" customFormat="1" ht="15.75">
      <c r="A1815" s="153"/>
      <c r="B1815" s="156"/>
    </row>
    <row r="1816" spans="1:2" s="147" customFormat="1" ht="15.75">
      <c r="A1816" s="153"/>
      <c r="B1816" s="156"/>
    </row>
    <row r="1817" spans="1:2" s="147" customFormat="1" ht="15.75">
      <c r="A1817" s="153"/>
      <c r="B1817" s="156"/>
    </row>
    <row r="1818" spans="1:2" s="147" customFormat="1" ht="15.75">
      <c r="A1818" s="153"/>
      <c r="B1818" s="156"/>
    </row>
    <row r="1819" spans="1:2" s="147" customFormat="1" ht="15.75">
      <c r="A1819" s="153"/>
      <c r="B1819" s="156"/>
    </row>
    <row r="1820" spans="1:2" s="147" customFormat="1" ht="15.75">
      <c r="A1820" s="153"/>
      <c r="B1820" s="156"/>
    </row>
    <row r="1821" spans="1:2" s="147" customFormat="1" ht="15.75">
      <c r="A1821" s="153"/>
      <c r="B1821" s="156"/>
    </row>
    <row r="1822" spans="1:2" s="147" customFormat="1" ht="15.75">
      <c r="A1822" s="153"/>
      <c r="B1822" s="156"/>
    </row>
    <row r="1823" spans="1:2" s="147" customFormat="1" ht="15.75">
      <c r="A1823" s="153"/>
      <c r="B1823" s="156"/>
    </row>
    <row r="1824" spans="1:2" s="147" customFormat="1" ht="15.75">
      <c r="A1824" s="153"/>
      <c r="B1824" s="156"/>
    </row>
    <row r="1825" spans="1:2" s="147" customFormat="1" ht="15.75">
      <c r="A1825" s="153"/>
      <c r="B1825" s="156"/>
    </row>
    <row r="1826" spans="1:2" s="147" customFormat="1" ht="15.75">
      <c r="A1826" s="153"/>
      <c r="B1826" s="156"/>
    </row>
    <row r="1827" spans="1:2" s="147" customFormat="1" ht="15.75">
      <c r="A1827" s="153"/>
      <c r="B1827" s="156"/>
    </row>
    <row r="1828" spans="1:2" s="147" customFormat="1" ht="15.75">
      <c r="A1828" s="153"/>
      <c r="B1828" s="156"/>
    </row>
    <row r="1829" spans="1:2" s="147" customFormat="1" ht="15.75">
      <c r="A1829" s="153"/>
      <c r="B1829" s="156"/>
    </row>
    <row r="1830" spans="1:2" s="147" customFormat="1" ht="15.75">
      <c r="A1830" s="153"/>
      <c r="B1830" s="156"/>
    </row>
    <row r="1831" spans="1:2" s="147" customFormat="1" ht="15.75">
      <c r="A1831" s="153"/>
      <c r="B1831" s="156"/>
    </row>
    <row r="1832" spans="1:2" s="147" customFormat="1" ht="15.75">
      <c r="A1832" s="153"/>
      <c r="B1832" s="156"/>
    </row>
    <row r="1833" spans="1:2" s="147" customFormat="1" ht="15.75">
      <c r="A1833" s="153"/>
      <c r="B1833" s="156"/>
    </row>
    <row r="1834" spans="1:2" s="147" customFormat="1" ht="15.75">
      <c r="A1834" s="153"/>
      <c r="B1834" s="156"/>
    </row>
    <row r="1835" spans="1:2" s="147" customFormat="1" ht="15.75">
      <c r="A1835" s="153"/>
      <c r="B1835" s="156"/>
    </row>
    <row r="1836" spans="1:2" s="147" customFormat="1" ht="15.75">
      <c r="A1836" s="153"/>
      <c r="B1836" s="156"/>
    </row>
    <row r="1837" spans="1:2" s="147" customFormat="1" ht="15.75">
      <c r="A1837" s="153"/>
      <c r="B1837" s="156"/>
    </row>
    <row r="1838" spans="1:2" s="147" customFormat="1" ht="15.75">
      <c r="A1838" s="153"/>
      <c r="B1838" s="156"/>
    </row>
    <row r="1839" spans="1:2" s="147" customFormat="1" ht="15.75">
      <c r="A1839" s="153"/>
      <c r="B1839" s="156"/>
    </row>
    <row r="1840" spans="1:2" s="147" customFormat="1" ht="15.75">
      <c r="A1840" s="153"/>
      <c r="B1840" s="156"/>
    </row>
    <row r="1841" spans="1:2" s="147" customFormat="1" ht="15.75">
      <c r="A1841" s="153"/>
      <c r="B1841" s="156"/>
    </row>
    <row r="1842" spans="1:2" s="147" customFormat="1" ht="15.75">
      <c r="A1842" s="153"/>
      <c r="B1842" s="156"/>
    </row>
    <row r="1843" spans="1:2" s="147" customFormat="1" ht="15.75">
      <c r="A1843" s="153"/>
      <c r="B1843" s="156"/>
    </row>
    <row r="1844" spans="1:2" s="147" customFormat="1" ht="15.75">
      <c r="A1844" s="153"/>
      <c r="B1844" s="156"/>
    </row>
    <row r="1845" spans="1:2" s="147" customFormat="1" ht="15.75">
      <c r="A1845" s="153"/>
      <c r="B1845" s="156"/>
    </row>
    <row r="1846" spans="1:2" s="147" customFormat="1" ht="15.75">
      <c r="A1846" s="153"/>
      <c r="B1846" s="156"/>
    </row>
    <row r="1847" spans="1:2" s="147" customFormat="1" ht="15.75">
      <c r="A1847" s="153"/>
      <c r="B1847" s="156"/>
    </row>
    <row r="1848" spans="1:2" s="147" customFormat="1" ht="15.75">
      <c r="A1848" s="153"/>
      <c r="B1848" s="156"/>
    </row>
    <row r="1849" spans="1:2" s="147" customFormat="1" ht="15.75">
      <c r="A1849" s="153"/>
      <c r="B1849" s="156"/>
    </row>
    <row r="1850" spans="1:2" s="147" customFormat="1" ht="15.75">
      <c r="A1850" s="153"/>
      <c r="B1850" s="156"/>
    </row>
    <row r="1851" spans="1:2" s="147" customFormat="1" ht="15.75">
      <c r="A1851" s="153"/>
      <c r="B1851" s="156"/>
    </row>
    <row r="1852" spans="1:2" s="147" customFormat="1" ht="15.75">
      <c r="A1852" s="153"/>
      <c r="B1852" s="156"/>
    </row>
    <row r="1853" spans="1:2" s="147" customFormat="1" ht="15.75">
      <c r="A1853" s="153"/>
      <c r="B1853" s="156"/>
    </row>
    <row r="1854" spans="1:2" s="147" customFormat="1" ht="15.75">
      <c r="A1854" s="153"/>
      <c r="B1854" s="156"/>
    </row>
    <row r="1855" spans="1:2" s="147" customFormat="1" ht="15.75">
      <c r="A1855" s="153"/>
      <c r="B1855" s="156"/>
    </row>
    <row r="1856" spans="1:2" s="147" customFormat="1" ht="15.75">
      <c r="A1856" s="153"/>
      <c r="B1856" s="156"/>
    </row>
    <row r="1857" spans="1:2" s="147" customFormat="1" ht="15.75">
      <c r="A1857" s="153"/>
      <c r="B1857" s="156"/>
    </row>
    <row r="1858" spans="1:2" s="147" customFormat="1" ht="15.75">
      <c r="A1858" s="153"/>
      <c r="B1858" s="156"/>
    </row>
    <row r="1859" spans="1:2" s="147" customFormat="1" ht="15.75">
      <c r="A1859" s="153"/>
      <c r="B1859" s="156"/>
    </row>
    <row r="1860" spans="1:2" s="147" customFormat="1" ht="15.75">
      <c r="A1860" s="153"/>
      <c r="B1860" s="156"/>
    </row>
    <row r="1861" spans="1:2" s="147" customFormat="1" ht="15.75">
      <c r="A1861" s="153"/>
      <c r="B1861" s="156"/>
    </row>
    <row r="1862" spans="1:2" s="147" customFormat="1" ht="15.75">
      <c r="A1862" s="153"/>
      <c r="B1862" s="156"/>
    </row>
    <row r="1863" spans="1:2" s="147" customFormat="1" ht="15.75">
      <c r="A1863" s="153"/>
      <c r="B1863" s="156"/>
    </row>
    <row r="1864" spans="1:2" s="147" customFormat="1" ht="15.75">
      <c r="A1864" s="153"/>
      <c r="B1864" s="156"/>
    </row>
    <row r="1865" spans="1:2" s="147" customFormat="1" ht="15.75">
      <c r="A1865" s="153"/>
      <c r="B1865" s="156"/>
    </row>
    <row r="1866" spans="1:2" s="147" customFormat="1" ht="15.75">
      <c r="A1866" s="153"/>
      <c r="B1866" s="156"/>
    </row>
    <row r="1867" spans="1:2" s="147" customFormat="1" ht="15.75">
      <c r="A1867" s="153"/>
      <c r="B1867" s="156"/>
    </row>
    <row r="1868" spans="1:2" s="147" customFormat="1" ht="15.75">
      <c r="A1868" s="153"/>
      <c r="B1868" s="156"/>
    </row>
    <row r="1869" spans="1:2" s="147" customFormat="1" ht="15.75">
      <c r="A1869" s="153"/>
      <c r="B1869" s="156"/>
    </row>
    <row r="1870" spans="1:2" s="147" customFormat="1" ht="15.75">
      <c r="A1870" s="153"/>
      <c r="B1870" s="156"/>
    </row>
    <row r="1871" spans="1:2" s="147" customFormat="1" ht="15.75">
      <c r="A1871" s="153"/>
      <c r="B1871" s="156"/>
    </row>
    <row r="1872" spans="1:2" s="147" customFormat="1" ht="15.75">
      <c r="A1872" s="153"/>
      <c r="B1872" s="156"/>
    </row>
    <row r="1873" spans="1:2" s="147" customFormat="1" ht="15.75">
      <c r="A1873" s="153"/>
      <c r="B1873" s="156"/>
    </row>
    <row r="1874" spans="1:2" s="147" customFormat="1" ht="15.75">
      <c r="A1874" s="153"/>
      <c r="B1874" s="156"/>
    </row>
    <row r="1875" spans="1:2" s="147" customFormat="1" ht="15.75">
      <c r="A1875" s="153"/>
      <c r="B1875" s="156"/>
    </row>
    <row r="1876" spans="1:2" s="147" customFormat="1" ht="15.75">
      <c r="A1876" s="153"/>
      <c r="B1876" s="156"/>
    </row>
    <row r="1877" spans="1:2" s="147" customFormat="1" ht="15.75">
      <c r="A1877" s="153"/>
      <c r="B1877" s="156"/>
    </row>
    <row r="1878" spans="1:2" s="147" customFormat="1" ht="15.75">
      <c r="A1878" s="153"/>
      <c r="B1878" s="156"/>
    </row>
    <row r="1879" spans="1:2" s="147" customFormat="1" ht="15.75">
      <c r="A1879" s="153"/>
      <c r="B1879" s="156"/>
    </row>
    <row r="1880" spans="1:2" s="147" customFormat="1" ht="15.75">
      <c r="A1880" s="153"/>
      <c r="B1880" s="156"/>
    </row>
    <row r="1881" spans="1:2" s="147" customFormat="1" ht="15.75">
      <c r="A1881" s="153"/>
      <c r="B1881" s="156"/>
    </row>
    <row r="1882" spans="1:2" s="147" customFormat="1" ht="15.75">
      <c r="A1882" s="153"/>
      <c r="B1882" s="156"/>
    </row>
    <row r="1883" spans="1:2" s="147" customFormat="1" ht="15.75">
      <c r="A1883" s="153"/>
      <c r="B1883" s="156"/>
    </row>
    <row r="1884" spans="1:2" s="147" customFormat="1" ht="15.75">
      <c r="A1884" s="153"/>
      <c r="B1884" s="156"/>
    </row>
    <row r="1885" spans="1:2" s="147" customFormat="1" ht="15.75">
      <c r="A1885" s="153"/>
      <c r="B1885" s="156"/>
    </row>
    <row r="1886" spans="1:2" s="147" customFormat="1" ht="15.75">
      <c r="A1886" s="153"/>
      <c r="B1886" s="156"/>
    </row>
    <row r="1887" spans="1:2" s="147" customFormat="1" ht="15.75">
      <c r="A1887" s="153"/>
      <c r="B1887" s="156"/>
    </row>
    <row r="1888" spans="1:2" s="147" customFormat="1" ht="15.75">
      <c r="A1888" s="153"/>
      <c r="B1888" s="156"/>
    </row>
    <row r="1889" spans="1:2" s="147" customFormat="1" ht="15.75">
      <c r="A1889" s="153"/>
      <c r="B1889" s="156"/>
    </row>
    <row r="1890" spans="1:2" s="147" customFormat="1" ht="15.75">
      <c r="A1890" s="153"/>
      <c r="B1890" s="156"/>
    </row>
    <row r="1891" spans="1:2" s="147" customFormat="1" ht="15.75">
      <c r="A1891" s="153"/>
      <c r="B1891" s="156"/>
    </row>
    <row r="1892" spans="1:2" s="147" customFormat="1" ht="15.75">
      <c r="A1892" s="153"/>
      <c r="B1892" s="156"/>
    </row>
    <row r="1893" spans="1:2" s="147" customFormat="1" ht="15.75">
      <c r="A1893" s="153"/>
      <c r="B1893" s="156"/>
    </row>
    <row r="1894" spans="1:2" s="147" customFormat="1" ht="15.75">
      <c r="A1894" s="153"/>
      <c r="B1894" s="156"/>
    </row>
    <row r="1895" spans="1:2" s="147" customFormat="1" ht="15.75">
      <c r="A1895" s="153"/>
      <c r="B1895" s="156"/>
    </row>
    <row r="1896" spans="1:2" s="147" customFormat="1" ht="15.75">
      <c r="A1896" s="153"/>
      <c r="B1896" s="156"/>
    </row>
    <row r="1897" spans="1:2" s="147" customFormat="1" ht="15.75">
      <c r="A1897" s="153"/>
      <c r="B1897" s="156"/>
    </row>
    <row r="1898" spans="1:2" s="147" customFormat="1" ht="15.75">
      <c r="A1898" s="153"/>
      <c r="B1898" s="156"/>
    </row>
    <row r="1899" spans="1:2" s="147" customFormat="1" ht="15.75">
      <c r="A1899" s="153"/>
      <c r="B1899" s="156"/>
    </row>
    <row r="1900" spans="1:2" s="147" customFormat="1" ht="15.75">
      <c r="A1900" s="153"/>
      <c r="B1900" s="156"/>
    </row>
    <row r="1901" spans="1:2" s="147" customFormat="1" ht="15.75">
      <c r="A1901" s="153"/>
      <c r="B1901" s="156"/>
    </row>
    <row r="1902" spans="1:2" s="147" customFormat="1" ht="15.75">
      <c r="A1902" s="153"/>
      <c r="B1902" s="156"/>
    </row>
    <row r="1903" spans="1:2" s="147" customFormat="1" ht="15.75">
      <c r="A1903" s="153"/>
      <c r="B1903" s="156"/>
    </row>
    <row r="1904" spans="1:2" s="147" customFormat="1" ht="15.75">
      <c r="A1904" s="153"/>
      <c r="B1904" s="156"/>
    </row>
    <row r="1905" spans="1:2" s="147" customFormat="1" ht="15.75">
      <c r="A1905" s="153"/>
      <c r="B1905" s="156"/>
    </row>
    <row r="1906" spans="1:2" s="147" customFormat="1" ht="15.75">
      <c r="A1906" s="153"/>
      <c r="B1906" s="156"/>
    </row>
    <row r="1907" spans="1:2" s="147" customFormat="1" ht="15.75">
      <c r="A1907" s="153"/>
      <c r="B1907" s="156"/>
    </row>
    <row r="1908" spans="1:2" s="147" customFormat="1" ht="15.75">
      <c r="A1908" s="153"/>
      <c r="B1908" s="156"/>
    </row>
    <row r="1909" spans="1:2" s="147" customFormat="1" ht="15.75">
      <c r="A1909" s="153"/>
      <c r="B1909" s="156"/>
    </row>
    <row r="1910" spans="1:2" s="147" customFormat="1" ht="15.75">
      <c r="A1910" s="153"/>
      <c r="B1910" s="156"/>
    </row>
    <row r="1911" spans="1:2" s="147" customFormat="1" ht="15.75">
      <c r="A1911" s="153"/>
      <c r="B1911" s="156"/>
    </row>
    <row r="1912" spans="1:2" s="147" customFormat="1" ht="15.75">
      <c r="A1912" s="153"/>
      <c r="B1912" s="156"/>
    </row>
    <row r="1913" spans="1:2" s="147" customFormat="1" ht="15.75">
      <c r="A1913" s="153"/>
      <c r="B1913" s="156"/>
    </row>
    <row r="1914" spans="1:2" s="147" customFormat="1" ht="15.75">
      <c r="A1914" s="153"/>
      <c r="B1914" s="156"/>
    </row>
    <row r="1915" spans="1:2" s="147" customFormat="1" ht="15.75">
      <c r="A1915" s="153"/>
      <c r="B1915" s="156"/>
    </row>
    <row r="1916" spans="1:2" s="147" customFormat="1" ht="15.75">
      <c r="A1916" s="153"/>
      <c r="B1916" s="156"/>
    </row>
    <row r="1917" spans="1:2" s="147" customFormat="1" ht="15.75">
      <c r="A1917" s="153"/>
      <c r="B1917" s="156"/>
    </row>
    <row r="1918" spans="1:2" s="147" customFormat="1" ht="15.75">
      <c r="A1918" s="153"/>
      <c r="B1918" s="156"/>
    </row>
    <row r="1919" spans="1:2" s="147" customFormat="1" ht="15.75">
      <c r="A1919" s="153"/>
      <c r="B1919" s="156"/>
    </row>
    <row r="1920" spans="1:2" s="147" customFormat="1" ht="15.75">
      <c r="A1920" s="153"/>
      <c r="B1920" s="156"/>
    </row>
    <row r="1921" spans="1:2" s="147" customFormat="1" ht="15.75">
      <c r="A1921" s="153"/>
      <c r="B1921" s="156"/>
    </row>
    <row r="1922" spans="1:2" s="147" customFormat="1" ht="15.75">
      <c r="A1922" s="153"/>
      <c r="B1922" s="156"/>
    </row>
    <row r="1923" spans="1:2" s="147" customFormat="1" ht="15.75">
      <c r="A1923" s="153"/>
      <c r="B1923" s="156"/>
    </row>
    <row r="1924" spans="1:2" s="147" customFormat="1" ht="15.75">
      <c r="A1924" s="153"/>
      <c r="B1924" s="156"/>
    </row>
    <row r="1925" spans="1:2" s="147" customFormat="1" ht="15.75">
      <c r="A1925" s="153"/>
      <c r="B1925" s="156"/>
    </row>
    <row r="1926" spans="1:2" s="147" customFormat="1" ht="15.75">
      <c r="A1926" s="153"/>
      <c r="B1926" s="156"/>
    </row>
    <row r="1927" spans="1:2" s="147" customFormat="1" ht="15.75">
      <c r="A1927" s="153"/>
      <c r="B1927" s="156"/>
    </row>
    <row r="1928" spans="1:2" s="147" customFormat="1" ht="15.75">
      <c r="A1928" s="153"/>
      <c r="B1928" s="156"/>
    </row>
    <row r="1929" spans="1:2" s="147" customFormat="1" ht="15.75">
      <c r="A1929" s="153"/>
      <c r="B1929" s="156"/>
    </row>
    <row r="1930" spans="1:2" s="147" customFormat="1" ht="15.75">
      <c r="A1930" s="153"/>
      <c r="B1930" s="156"/>
    </row>
    <row r="1931" spans="1:2" s="147" customFormat="1" ht="15.75">
      <c r="A1931" s="153"/>
      <c r="B1931" s="156"/>
    </row>
    <row r="1932" spans="1:2" s="147" customFormat="1" ht="15.75">
      <c r="A1932" s="153"/>
      <c r="B1932" s="156"/>
    </row>
    <row r="1933" spans="1:2" s="147" customFormat="1" ht="15.75">
      <c r="A1933" s="153"/>
      <c r="B1933" s="156"/>
    </row>
    <row r="1934" spans="1:2" s="147" customFormat="1" ht="15.75">
      <c r="A1934" s="153"/>
      <c r="B1934" s="156"/>
    </row>
    <row r="1935" spans="1:2" s="147" customFormat="1" ht="15.75">
      <c r="A1935" s="153"/>
      <c r="B1935" s="156"/>
    </row>
    <row r="1936" spans="1:2" s="147" customFormat="1" ht="15.75">
      <c r="A1936" s="153"/>
      <c r="B1936" s="156"/>
    </row>
    <row r="1937" spans="1:2" s="147" customFormat="1" ht="15.75">
      <c r="A1937" s="153"/>
      <c r="B1937" s="156"/>
    </row>
    <row r="1938" spans="1:2" s="147" customFormat="1" ht="15.75">
      <c r="A1938" s="153"/>
      <c r="B1938" s="156"/>
    </row>
    <row r="1939" spans="1:2" s="147" customFormat="1" ht="15.75">
      <c r="A1939" s="153"/>
      <c r="B1939" s="156"/>
    </row>
    <row r="1940" spans="1:2" s="147" customFormat="1" ht="15.75">
      <c r="A1940" s="153"/>
      <c r="B1940" s="156"/>
    </row>
    <row r="1941" spans="1:2" s="147" customFormat="1" ht="15.75">
      <c r="A1941" s="153"/>
      <c r="B1941" s="156"/>
    </row>
    <row r="1942" spans="1:2" s="147" customFormat="1" ht="15.75">
      <c r="A1942" s="153"/>
      <c r="B1942" s="156"/>
    </row>
    <row r="1943" spans="1:2" s="147" customFormat="1" ht="15.75">
      <c r="A1943" s="153"/>
      <c r="B1943" s="156"/>
    </row>
    <row r="1944" spans="1:2" s="147" customFormat="1" ht="15.75">
      <c r="A1944" s="153"/>
      <c r="B1944" s="156"/>
    </row>
    <row r="1945" spans="1:2" s="147" customFormat="1" ht="15.75">
      <c r="A1945" s="153"/>
      <c r="B1945" s="156"/>
    </row>
    <row r="1946" spans="1:2" s="147" customFormat="1" ht="15.75">
      <c r="A1946" s="153"/>
      <c r="B1946" s="156"/>
    </row>
    <row r="1947" spans="1:2" s="147" customFormat="1" ht="15.75">
      <c r="A1947" s="153"/>
      <c r="B1947" s="156"/>
    </row>
    <row r="1948" spans="1:2" s="147" customFormat="1" ht="15.75">
      <c r="A1948" s="153"/>
      <c r="B1948" s="156"/>
    </row>
    <row r="1949" spans="1:2" s="147" customFormat="1" ht="15.75">
      <c r="A1949" s="153"/>
      <c r="B1949" s="156"/>
    </row>
    <row r="1950" spans="1:2" s="147" customFormat="1" ht="15.75">
      <c r="A1950" s="153"/>
      <c r="B1950" s="156"/>
    </row>
    <row r="1951" spans="1:2" s="147" customFormat="1" ht="15.75">
      <c r="A1951" s="153"/>
      <c r="B1951" s="156"/>
    </row>
    <row r="1952" spans="1:2" s="147" customFormat="1" ht="15.75">
      <c r="A1952" s="153"/>
      <c r="B1952" s="156"/>
    </row>
    <row r="1953" spans="1:2" s="147" customFormat="1" ht="15.75">
      <c r="A1953" s="153"/>
      <c r="B1953" s="156"/>
    </row>
    <row r="1954" spans="1:2" s="147" customFormat="1" ht="15.75">
      <c r="A1954" s="153"/>
      <c r="B1954" s="156"/>
    </row>
    <row r="1955" spans="1:2" s="147" customFormat="1" ht="15.75">
      <c r="A1955" s="153"/>
      <c r="B1955" s="156"/>
    </row>
    <row r="1956" spans="1:2" s="147" customFormat="1" ht="15.75">
      <c r="A1956" s="153"/>
      <c r="B1956" s="156"/>
    </row>
    <row r="1957" spans="1:2" s="147" customFormat="1" ht="15.75">
      <c r="A1957" s="153"/>
      <c r="B1957" s="156"/>
    </row>
    <row r="1958" spans="1:2" s="147" customFormat="1" ht="15.75">
      <c r="A1958" s="153"/>
      <c r="B1958" s="156"/>
    </row>
    <row r="1959" spans="1:2" s="147" customFormat="1" ht="15.75">
      <c r="A1959" s="153"/>
      <c r="B1959" s="156"/>
    </row>
    <row r="1960" spans="1:2" s="147" customFormat="1" ht="15.75">
      <c r="A1960" s="153"/>
      <c r="B1960" s="156"/>
    </row>
    <row r="1961" spans="1:2" s="147" customFormat="1" ht="15.75">
      <c r="A1961" s="153"/>
      <c r="B1961" s="156"/>
    </row>
    <row r="1962" spans="1:2" s="147" customFormat="1" ht="15.75">
      <c r="A1962" s="153"/>
      <c r="B1962" s="156"/>
    </row>
    <row r="1963" spans="1:2" s="147" customFormat="1" ht="15.75">
      <c r="A1963" s="153"/>
      <c r="B1963" s="156"/>
    </row>
    <row r="1964" spans="1:2" s="147" customFormat="1" ht="15.75">
      <c r="A1964" s="153"/>
      <c r="B1964" s="156"/>
    </row>
    <row r="1965" spans="1:2" s="147" customFormat="1" ht="15.75">
      <c r="A1965" s="153"/>
      <c r="B1965" s="156"/>
    </row>
    <row r="1966" spans="1:2" s="147" customFormat="1" ht="15.75">
      <c r="A1966" s="153"/>
      <c r="B1966" s="156"/>
    </row>
    <row r="1967" spans="1:2" s="147" customFormat="1" ht="15.75">
      <c r="A1967" s="153"/>
      <c r="B1967" s="156"/>
    </row>
    <row r="1968" spans="1:2" s="147" customFormat="1" ht="15.75">
      <c r="A1968" s="153"/>
      <c r="B1968" s="156"/>
    </row>
    <row r="1969" spans="1:2" s="147" customFormat="1" ht="15.75">
      <c r="A1969" s="153"/>
      <c r="B1969" s="156"/>
    </row>
    <row r="1970" spans="1:2" s="147" customFormat="1" ht="15.75">
      <c r="A1970" s="153"/>
      <c r="B1970" s="156"/>
    </row>
    <row r="1971" spans="1:2" s="147" customFormat="1" ht="15.75">
      <c r="A1971" s="153"/>
      <c r="B1971" s="156"/>
    </row>
    <row r="1972" spans="1:2" s="147" customFormat="1" ht="15.75">
      <c r="A1972" s="153"/>
      <c r="B1972" s="156"/>
    </row>
    <row r="1973" spans="1:2" s="147" customFormat="1" ht="15.75">
      <c r="A1973" s="153"/>
      <c r="B1973" s="156"/>
    </row>
    <row r="1974" spans="1:2" s="147" customFormat="1" ht="15.75">
      <c r="A1974" s="153"/>
      <c r="B1974" s="156"/>
    </row>
    <row r="1975" spans="1:2" s="147" customFormat="1" ht="15.75">
      <c r="A1975" s="153"/>
      <c r="B1975" s="156"/>
    </row>
    <row r="1976" spans="1:2" s="147" customFormat="1" ht="15.75">
      <c r="A1976" s="153"/>
      <c r="B1976" s="156"/>
    </row>
    <row r="1977" spans="1:2" s="147" customFormat="1" ht="15.75">
      <c r="A1977" s="153"/>
      <c r="B1977" s="156"/>
    </row>
    <row r="1978" spans="1:2" s="147" customFormat="1" ht="15.75">
      <c r="A1978" s="153"/>
      <c r="B1978" s="156"/>
    </row>
    <row r="1979" spans="1:2" s="147" customFormat="1" ht="15.75">
      <c r="A1979" s="153"/>
      <c r="B1979" s="156"/>
    </row>
    <row r="1980" spans="1:2" s="147" customFormat="1" ht="15.75">
      <c r="A1980" s="153"/>
      <c r="B1980" s="156"/>
    </row>
    <row r="1981" spans="1:2" s="147" customFormat="1" ht="15.75">
      <c r="A1981" s="153"/>
      <c r="B1981" s="156"/>
    </row>
    <row r="1982" spans="1:2" s="147" customFormat="1" ht="15.75">
      <c r="A1982" s="153"/>
      <c r="B1982" s="156"/>
    </row>
    <row r="1983" spans="1:2" s="147" customFormat="1" ht="15.75">
      <c r="A1983" s="153"/>
      <c r="B1983" s="156"/>
    </row>
    <row r="1984" spans="1:2" s="147" customFormat="1" ht="15.75">
      <c r="A1984" s="153"/>
      <c r="B1984" s="156"/>
    </row>
    <row r="1985" spans="1:2" s="147" customFormat="1" ht="15.75">
      <c r="A1985" s="153"/>
      <c r="B1985" s="156"/>
    </row>
    <row r="1986" spans="1:2" s="147" customFormat="1" ht="15.75">
      <c r="A1986" s="153"/>
      <c r="B1986" s="156"/>
    </row>
    <row r="1987" spans="1:2" s="147" customFormat="1" ht="15.75">
      <c r="A1987" s="153"/>
      <c r="B1987" s="156"/>
    </row>
    <row r="1988" spans="1:2" s="147" customFormat="1" ht="15.75">
      <c r="A1988" s="153"/>
      <c r="B1988" s="156"/>
    </row>
    <row r="1989" spans="1:2" s="147" customFormat="1" ht="15.75">
      <c r="A1989" s="153"/>
      <c r="B1989" s="156"/>
    </row>
    <row r="1990" spans="1:2" s="147" customFormat="1" ht="15.75">
      <c r="A1990" s="153"/>
      <c r="B1990" s="156"/>
    </row>
    <row r="1991" spans="1:2" s="147" customFormat="1" ht="15.75">
      <c r="A1991" s="153"/>
      <c r="B1991" s="156"/>
    </row>
    <row r="1992" spans="1:2" s="147" customFormat="1" ht="15.75">
      <c r="A1992" s="153"/>
      <c r="B1992" s="156"/>
    </row>
    <row r="1993" spans="1:2" s="147" customFormat="1" ht="15.75">
      <c r="A1993" s="153"/>
      <c r="B1993" s="156"/>
    </row>
    <row r="1994" spans="1:2" s="147" customFormat="1" ht="15.75">
      <c r="A1994" s="153"/>
      <c r="B1994" s="156"/>
    </row>
    <row r="1995" spans="1:2" s="147" customFormat="1" ht="15.75">
      <c r="A1995" s="153"/>
      <c r="B1995" s="156"/>
    </row>
    <row r="1996" spans="1:2" s="147" customFormat="1" ht="15.75">
      <c r="A1996" s="153"/>
      <c r="B1996" s="156"/>
    </row>
    <row r="1997" spans="1:2" s="147" customFormat="1" ht="15.75">
      <c r="A1997" s="153"/>
      <c r="B1997" s="156"/>
    </row>
    <row r="1998" spans="1:2" s="147" customFormat="1" ht="15.75">
      <c r="A1998" s="153"/>
      <c r="B1998" s="156"/>
    </row>
    <row r="1999" spans="1:2" s="147" customFormat="1" ht="15.75">
      <c r="A1999" s="153"/>
      <c r="B1999" s="156"/>
    </row>
    <row r="2000" spans="1:2" s="147" customFormat="1" ht="15.75">
      <c r="A2000" s="153"/>
      <c r="B2000" s="156"/>
    </row>
    <row r="2001" spans="1:2" s="147" customFormat="1" ht="15.75">
      <c r="A2001" s="153"/>
      <c r="B2001" s="156"/>
    </row>
    <row r="2002" spans="1:2" s="147" customFormat="1" ht="15.75">
      <c r="A2002" s="153"/>
      <c r="B2002" s="156"/>
    </row>
    <row r="2003" spans="1:2" s="147" customFormat="1" ht="15.75">
      <c r="A2003" s="153"/>
      <c r="B2003" s="156"/>
    </row>
    <row r="2004" spans="1:2" s="147" customFormat="1" ht="15.75">
      <c r="A2004" s="153"/>
      <c r="B2004" s="156"/>
    </row>
    <row r="2005" spans="1:2" s="147" customFormat="1" ht="15.75">
      <c r="A2005" s="153"/>
      <c r="B2005" s="156"/>
    </row>
    <row r="2006" spans="1:2" s="147" customFormat="1" ht="15.75">
      <c r="A2006" s="153"/>
      <c r="B2006" s="156"/>
    </row>
    <row r="2007" spans="1:2" s="147" customFormat="1" ht="15.75">
      <c r="A2007" s="153"/>
      <c r="B2007" s="156"/>
    </row>
    <row r="2008" spans="1:2" s="147" customFormat="1" ht="15.75">
      <c r="A2008" s="153"/>
      <c r="B2008" s="156"/>
    </row>
    <row r="2009" spans="1:2" s="147" customFormat="1" ht="15.75">
      <c r="A2009" s="153"/>
      <c r="B2009" s="156"/>
    </row>
    <row r="2010" spans="1:2" s="147" customFormat="1" ht="15.75">
      <c r="A2010" s="153"/>
      <c r="B2010" s="156"/>
    </row>
    <row r="2011" spans="1:2" s="147" customFormat="1" ht="15.75">
      <c r="A2011" s="153"/>
      <c r="B2011" s="156"/>
    </row>
    <row r="2012" spans="1:2" s="147" customFormat="1" ht="15.75">
      <c r="A2012" s="153"/>
      <c r="B2012" s="156"/>
    </row>
    <row r="2013" spans="1:2" s="147" customFormat="1" ht="15.75">
      <c r="A2013" s="153"/>
      <c r="B2013" s="156"/>
    </row>
    <row r="2014" spans="1:2" s="147" customFormat="1" ht="15.75">
      <c r="A2014" s="153"/>
      <c r="B2014" s="156"/>
    </row>
    <row r="2015" spans="1:2" s="147" customFormat="1" ht="15.75">
      <c r="A2015" s="153"/>
      <c r="B2015" s="156"/>
    </row>
    <row r="2016" spans="1:2" s="147" customFormat="1" ht="15.75">
      <c r="A2016" s="153"/>
      <c r="B2016" s="156"/>
    </row>
    <row r="2017" spans="1:2" s="147" customFormat="1" ht="15.75">
      <c r="A2017" s="153"/>
      <c r="B2017" s="156"/>
    </row>
    <row r="2018" spans="1:2" s="147" customFormat="1" ht="15.75">
      <c r="A2018" s="153"/>
      <c r="B2018" s="156"/>
    </row>
    <row r="2019" spans="1:2" s="147" customFormat="1" ht="15.75">
      <c r="A2019" s="153"/>
      <c r="B2019" s="156"/>
    </row>
    <row r="2020" spans="1:2" s="147" customFormat="1" ht="15.75">
      <c r="A2020" s="153"/>
      <c r="B2020" s="156"/>
    </row>
    <row r="2021" spans="1:2" s="147" customFormat="1" ht="15.75">
      <c r="A2021" s="153"/>
      <c r="B2021" s="156"/>
    </row>
    <row r="2022" spans="1:2" s="147" customFormat="1" ht="15.75">
      <c r="A2022" s="153"/>
      <c r="B2022" s="156"/>
    </row>
    <row r="2023" spans="1:2" s="147" customFormat="1" ht="15.75">
      <c r="A2023" s="153"/>
      <c r="B2023" s="156"/>
    </row>
    <row r="2024" spans="1:2" s="147" customFormat="1" ht="15.75">
      <c r="A2024" s="153"/>
      <c r="B2024" s="156"/>
    </row>
    <row r="2025" spans="1:2" s="147" customFormat="1" ht="15.75">
      <c r="A2025" s="153"/>
      <c r="B2025" s="156"/>
    </row>
    <row r="2026" spans="1:2" s="147" customFormat="1" ht="15.75">
      <c r="A2026" s="153"/>
      <c r="B2026" s="156"/>
    </row>
    <row r="2027" spans="1:2" s="147" customFormat="1" ht="15.75">
      <c r="A2027" s="153"/>
      <c r="B2027" s="156"/>
    </row>
    <row r="2028" spans="1:2" s="147" customFormat="1" ht="15.75">
      <c r="A2028" s="153"/>
      <c r="B2028" s="156"/>
    </row>
    <row r="2029" spans="1:2" s="147" customFormat="1" ht="15.75">
      <c r="A2029" s="153"/>
      <c r="B2029" s="156"/>
    </row>
    <row r="2030" spans="1:2" s="147" customFormat="1" ht="15.75">
      <c r="A2030" s="153"/>
      <c r="B2030" s="156"/>
    </row>
    <row r="2031" spans="1:2" s="147" customFormat="1" ht="15.75">
      <c r="A2031" s="153"/>
      <c r="B2031" s="156"/>
    </row>
    <row r="2032" spans="1:2" s="147" customFormat="1" ht="15.75">
      <c r="A2032" s="153"/>
      <c r="B2032" s="156"/>
    </row>
    <row r="2033" spans="1:2" s="147" customFormat="1" ht="15.75">
      <c r="A2033" s="153"/>
      <c r="B2033" s="156"/>
    </row>
    <row r="2034" spans="1:2" s="147" customFormat="1" ht="15.75">
      <c r="A2034" s="153"/>
      <c r="B2034" s="156"/>
    </row>
    <row r="2035" spans="1:2" s="147" customFormat="1" ht="15.75">
      <c r="A2035" s="153"/>
      <c r="B2035" s="156"/>
    </row>
    <row r="2036" spans="1:2" s="147" customFormat="1" ht="15.75">
      <c r="A2036" s="153"/>
      <c r="B2036" s="156"/>
    </row>
    <row r="2037" spans="1:2" s="147" customFormat="1" ht="15.75">
      <c r="A2037" s="153"/>
      <c r="B2037" s="156"/>
    </row>
    <row r="2038" spans="1:2" s="147" customFormat="1" ht="15.75">
      <c r="A2038" s="153"/>
      <c r="B2038" s="156"/>
    </row>
    <row r="2039" spans="1:2" s="147" customFormat="1" ht="15.75">
      <c r="A2039" s="153"/>
      <c r="B2039" s="156"/>
    </row>
    <row r="2040" spans="1:2" s="147" customFormat="1" ht="15.75">
      <c r="A2040" s="153"/>
      <c r="B2040" s="156"/>
    </row>
    <row r="2041" spans="1:2" s="147" customFormat="1" ht="15.75">
      <c r="A2041" s="153"/>
      <c r="B2041" s="156"/>
    </row>
    <row r="2042" spans="1:2" s="147" customFormat="1" ht="15.75">
      <c r="A2042" s="153"/>
      <c r="B2042" s="156"/>
    </row>
    <row r="2043" spans="1:2" s="147" customFormat="1" ht="15.75">
      <c r="A2043" s="153"/>
      <c r="B2043" s="156"/>
    </row>
    <row r="2044" spans="1:2" s="147" customFormat="1" ht="15.75">
      <c r="A2044" s="153"/>
      <c r="B2044" s="156"/>
    </row>
    <row r="2045" spans="1:2" s="147" customFormat="1" ht="15.75">
      <c r="A2045" s="153"/>
      <c r="B2045" s="156"/>
    </row>
    <row r="2046" spans="1:2" s="147" customFormat="1" ht="15.75">
      <c r="A2046" s="153"/>
      <c r="B2046" s="156"/>
    </row>
    <row r="2047" spans="1:2" s="147" customFormat="1" ht="15.75">
      <c r="A2047" s="153"/>
      <c r="B2047" s="156"/>
    </row>
    <row r="2048" spans="1:2" s="147" customFormat="1" ht="15.75">
      <c r="A2048" s="153"/>
      <c r="B2048" s="156"/>
    </row>
    <row r="2049" spans="1:2" s="147" customFormat="1" ht="15.75">
      <c r="A2049" s="153"/>
      <c r="B2049" s="156"/>
    </row>
    <row r="2050" spans="1:2" s="147" customFormat="1" ht="15.75">
      <c r="A2050" s="153"/>
      <c r="B2050" s="156"/>
    </row>
    <row r="2051" spans="1:2" s="147" customFormat="1" ht="15.75">
      <c r="A2051" s="153"/>
      <c r="B2051" s="156"/>
    </row>
    <row r="2052" spans="1:2" s="147" customFormat="1" ht="15.75">
      <c r="A2052" s="153"/>
      <c r="B2052" s="156"/>
    </row>
    <row r="2053" spans="1:2" s="147" customFormat="1" ht="15.75">
      <c r="A2053" s="153"/>
      <c r="B2053" s="156"/>
    </row>
    <row r="2054" spans="1:2" s="147" customFormat="1" ht="15.75">
      <c r="A2054" s="153"/>
      <c r="B2054" s="156"/>
    </row>
    <row r="2055" spans="1:2" s="147" customFormat="1" ht="15.75">
      <c r="A2055" s="153"/>
      <c r="B2055" s="156"/>
    </row>
    <row r="2056" spans="1:2" s="147" customFormat="1" ht="15.75">
      <c r="A2056" s="153"/>
      <c r="B2056" s="156"/>
    </row>
    <row r="2057" spans="1:2" s="147" customFormat="1" ht="15.75">
      <c r="A2057" s="153"/>
      <c r="B2057" s="156"/>
    </row>
    <row r="2058" spans="1:2" s="147" customFormat="1" ht="15.75">
      <c r="A2058" s="153"/>
      <c r="B2058" s="156"/>
    </row>
    <row r="2059" spans="1:2" s="147" customFormat="1" ht="15.75">
      <c r="A2059" s="153"/>
      <c r="B2059" s="156"/>
    </row>
    <row r="2060" spans="1:2" s="147" customFormat="1" ht="15.75">
      <c r="A2060" s="153"/>
      <c r="B2060" s="156"/>
    </row>
    <row r="2061" spans="1:2" s="147" customFormat="1" ht="15.75">
      <c r="A2061" s="153"/>
      <c r="B2061" s="156"/>
    </row>
    <row r="2062" spans="1:2" s="147" customFormat="1" ht="15.75">
      <c r="A2062" s="153"/>
      <c r="B2062" s="156"/>
    </row>
    <row r="2063" spans="1:2" s="147" customFormat="1" ht="15.75">
      <c r="A2063" s="153"/>
      <c r="B2063" s="156"/>
    </row>
    <row r="2064" spans="1:2" s="147" customFormat="1" ht="15.75">
      <c r="A2064" s="153"/>
      <c r="B2064" s="156"/>
    </row>
    <row r="2065" spans="1:2" s="147" customFormat="1" ht="15.75">
      <c r="A2065" s="153"/>
      <c r="B2065" s="156"/>
    </row>
    <row r="2066" spans="1:2" s="147" customFormat="1" ht="15.75">
      <c r="A2066" s="153"/>
      <c r="B2066" s="156"/>
    </row>
    <row r="2067" spans="1:2" s="147" customFormat="1" ht="15.75">
      <c r="A2067" s="153"/>
      <c r="B2067" s="156"/>
    </row>
    <row r="2068" spans="1:2" s="147" customFormat="1" ht="15.75">
      <c r="A2068" s="153"/>
      <c r="B2068" s="156"/>
    </row>
    <row r="2069" spans="1:2" s="147" customFormat="1" ht="15.75">
      <c r="A2069" s="153"/>
      <c r="B2069" s="156"/>
    </row>
    <row r="2070" spans="1:2" s="147" customFormat="1" ht="15.75">
      <c r="A2070" s="153"/>
      <c r="B2070" s="156"/>
    </row>
    <row r="2071" spans="1:2" s="147" customFormat="1" ht="15.75">
      <c r="A2071" s="153"/>
      <c r="B2071" s="156"/>
    </row>
    <row r="2072" spans="1:2" s="147" customFormat="1" ht="15.75">
      <c r="A2072" s="153"/>
      <c r="B2072" s="156"/>
    </row>
    <row r="2073" spans="1:2" s="147" customFormat="1" ht="15.75">
      <c r="A2073" s="153"/>
      <c r="B2073" s="156"/>
    </row>
    <row r="2074" spans="1:2" s="147" customFormat="1" ht="15.75">
      <c r="A2074" s="153"/>
      <c r="B2074" s="156"/>
    </row>
    <row r="2075" spans="1:2" s="147" customFormat="1" ht="15.75">
      <c r="A2075" s="153"/>
      <c r="B2075" s="156"/>
    </row>
    <row r="2076" spans="1:2" s="147" customFormat="1" ht="15.75">
      <c r="A2076" s="153"/>
      <c r="B2076" s="156"/>
    </row>
    <row r="2077" spans="1:2" s="147" customFormat="1" ht="15.75">
      <c r="A2077" s="153"/>
      <c r="B2077" s="156"/>
    </row>
    <row r="2078" spans="1:2" s="147" customFormat="1" ht="15.75">
      <c r="A2078" s="153"/>
      <c r="B2078" s="156"/>
    </row>
    <row r="2079" spans="1:2" s="147" customFormat="1" ht="15.75">
      <c r="A2079" s="153"/>
      <c r="B2079" s="156"/>
    </row>
    <row r="2080" spans="1:2" s="147" customFormat="1" ht="15.75">
      <c r="A2080" s="153"/>
      <c r="B2080" s="156"/>
    </row>
    <row r="2081" spans="1:2" s="147" customFormat="1" ht="15.75">
      <c r="A2081" s="153"/>
      <c r="B2081" s="156"/>
    </row>
    <row r="2082" spans="1:2" s="147" customFormat="1" ht="15.75">
      <c r="A2082" s="153"/>
      <c r="B2082" s="156"/>
    </row>
    <row r="2083" spans="1:2" s="147" customFormat="1" ht="15.75">
      <c r="A2083" s="153"/>
      <c r="B2083" s="156"/>
    </row>
    <row r="2084" spans="1:2" s="147" customFormat="1" ht="15.75">
      <c r="A2084" s="153"/>
      <c r="B2084" s="156"/>
    </row>
    <row r="2085" spans="1:2" s="147" customFormat="1" ht="15.75">
      <c r="A2085" s="153"/>
      <c r="B2085" s="156"/>
    </row>
    <row r="2086" spans="1:2" s="147" customFormat="1" ht="15.75">
      <c r="A2086" s="153"/>
      <c r="B2086" s="156"/>
    </row>
    <row r="2087" spans="1:2" s="147" customFormat="1" ht="15.75">
      <c r="A2087" s="153"/>
      <c r="B2087" s="156"/>
    </row>
    <row r="2088" spans="1:2" s="147" customFormat="1" ht="15.75">
      <c r="A2088" s="153"/>
      <c r="B2088" s="156"/>
    </row>
    <row r="2089" spans="1:2" s="147" customFormat="1" ht="15.75">
      <c r="A2089" s="153"/>
      <c r="B2089" s="156"/>
    </row>
    <row r="2090" spans="1:2" s="147" customFormat="1" ht="15.75">
      <c r="A2090" s="153"/>
      <c r="B2090" s="156"/>
    </row>
    <row r="2091" spans="1:2" s="147" customFormat="1" ht="15.75">
      <c r="A2091" s="153"/>
      <c r="B2091" s="156"/>
    </row>
    <row r="2092" spans="1:2" s="147" customFormat="1" ht="15.75">
      <c r="A2092" s="153"/>
      <c r="B2092" s="156"/>
    </row>
    <row r="2093" spans="1:2" s="147" customFormat="1" ht="15.75">
      <c r="A2093" s="153"/>
      <c r="B2093" s="156"/>
    </row>
    <row r="2094" spans="1:2" s="147" customFormat="1" ht="15.75">
      <c r="A2094" s="153"/>
      <c r="B2094" s="156"/>
    </row>
    <row r="2095" spans="1:2" s="147" customFormat="1" ht="15.75">
      <c r="A2095" s="153"/>
      <c r="B2095" s="156"/>
    </row>
    <row r="2096" spans="1:2" s="147" customFormat="1" ht="15.75">
      <c r="A2096" s="153"/>
      <c r="B2096" s="156"/>
    </row>
    <row r="2097" spans="1:2" s="147" customFormat="1" ht="15.75">
      <c r="A2097" s="153"/>
      <c r="B2097" s="156"/>
    </row>
    <row r="2098" spans="1:2" s="147" customFormat="1" ht="15.75">
      <c r="A2098" s="153"/>
      <c r="B2098" s="156"/>
    </row>
    <row r="2099" spans="1:2" s="147" customFormat="1" ht="15.75">
      <c r="A2099" s="153"/>
      <c r="B2099" s="156"/>
    </row>
    <row r="2100" spans="1:2" s="147" customFormat="1" ht="15.75">
      <c r="A2100" s="153"/>
      <c r="B2100" s="156"/>
    </row>
    <row r="2101" spans="1:2" s="147" customFormat="1" ht="15.75">
      <c r="A2101" s="153"/>
      <c r="B2101" s="156"/>
    </row>
    <row r="2102" spans="1:2" s="147" customFormat="1" ht="15.75">
      <c r="A2102" s="153"/>
      <c r="B2102" s="156"/>
    </row>
    <row r="2103" spans="1:2" s="147" customFormat="1" ht="15.75">
      <c r="A2103" s="153"/>
      <c r="B2103" s="156"/>
    </row>
    <row r="2104" spans="1:2" s="147" customFormat="1" ht="15.75">
      <c r="A2104" s="153"/>
      <c r="B2104" s="156"/>
    </row>
    <row r="2105" spans="1:2" s="147" customFormat="1" ht="15.75">
      <c r="A2105" s="153"/>
      <c r="B2105" s="156"/>
    </row>
    <row r="2106" spans="1:2" s="147" customFormat="1" ht="15.75">
      <c r="A2106" s="153"/>
      <c r="B2106" s="156"/>
    </row>
    <row r="2107" spans="1:2" s="147" customFormat="1" ht="15.75">
      <c r="A2107" s="153"/>
      <c r="B2107" s="156"/>
    </row>
    <row r="2108" spans="1:2" s="147" customFormat="1" ht="15.75">
      <c r="A2108" s="153"/>
      <c r="B2108" s="156"/>
    </row>
    <row r="2109" spans="1:2" s="147" customFormat="1" ht="15.75">
      <c r="A2109" s="153"/>
      <c r="B2109" s="156"/>
    </row>
    <row r="2110" spans="1:2" s="147" customFormat="1" ht="15.75">
      <c r="A2110" s="153"/>
      <c r="B2110" s="156"/>
    </row>
    <row r="2111" spans="1:2" s="147" customFormat="1" ht="15.75">
      <c r="A2111" s="153"/>
      <c r="B2111" s="156"/>
    </row>
    <row r="2112" spans="1:2" s="147" customFormat="1" ht="15.75">
      <c r="A2112" s="153"/>
      <c r="B2112" s="156"/>
    </row>
    <row r="2113" spans="1:2" s="147" customFormat="1" ht="15.75">
      <c r="A2113" s="153"/>
      <c r="B2113" s="156"/>
    </row>
    <row r="2114" spans="1:2" s="147" customFormat="1" ht="15.75">
      <c r="A2114" s="153"/>
      <c r="B2114" s="156"/>
    </row>
    <row r="2115" spans="1:2" s="147" customFormat="1" ht="15.75">
      <c r="A2115" s="153"/>
      <c r="B2115" s="156"/>
    </row>
    <row r="2116" spans="1:2" s="147" customFormat="1" ht="15.75">
      <c r="A2116" s="153"/>
      <c r="B2116" s="156"/>
    </row>
    <row r="2117" spans="1:2" s="147" customFormat="1" ht="15.75">
      <c r="A2117" s="153"/>
      <c r="B2117" s="156"/>
    </row>
    <row r="2118" spans="1:2" s="147" customFormat="1" ht="15.75">
      <c r="A2118" s="153"/>
      <c r="B2118" s="156"/>
    </row>
    <row r="2119" spans="1:2" s="147" customFormat="1" ht="15.75">
      <c r="A2119" s="153"/>
      <c r="B2119" s="156"/>
    </row>
    <row r="2120" spans="1:2" s="147" customFormat="1" ht="15.75">
      <c r="A2120" s="153"/>
      <c r="B2120" s="156"/>
    </row>
    <row r="2121" spans="1:2" s="147" customFormat="1" ht="15.75">
      <c r="A2121" s="153"/>
      <c r="B2121" s="156"/>
    </row>
    <row r="2122" spans="1:2" s="147" customFormat="1" ht="15.75">
      <c r="A2122" s="153"/>
      <c r="B2122" s="156"/>
    </row>
    <row r="2123" spans="1:2" s="147" customFormat="1" ht="15.75">
      <c r="A2123" s="153"/>
      <c r="B2123" s="156"/>
    </row>
    <row r="2124" spans="1:2" s="147" customFormat="1" ht="15.75">
      <c r="A2124" s="153"/>
      <c r="B2124" s="156"/>
    </row>
    <row r="2125" spans="1:2" s="147" customFormat="1" ht="15.75">
      <c r="A2125" s="153"/>
      <c r="B2125" s="156"/>
    </row>
    <row r="2126" spans="1:2" s="147" customFormat="1" ht="15.75">
      <c r="A2126" s="153"/>
      <c r="B2126" s="156"/>
    </row>
    <row r="2127" spans="1:2" s="147" customFormat="1" ht="15.75">
      <c r="A2127" s="153"/>
      <c r="B2127" s="156"/>
    </row>
    <row r="2128" spans="1:2" s="147" customFormat="1" ht="15.75">
      <c r="A2128" s="153"/>
      <c r="B2128" s="156"/>
    </row>
    <row r="2129" spans="1:2" s="147" customFormat="1" ht="15.75">
      <c r="A2129" s="153"/>
      <c r="B2129" s="156"/>
    </row>
    <row r="2130" spans="1:2" s="147" customFormat="1" ht="15.75">
      <c r="A2130" s="153"/>
      <c r="B2130" s="156"/>
    </row>
    <row r="2131" spans="1:2" s="147" customFormat="1" ht="15.75">
      <c r="A2131" s="153"/>
      <c r="B2131" s="156"/>
    </row>
    <row r="2132" spans="1:2" s="147" customFormat="1" ht="15.75">
      <c r="A2132" s="153"/>
      <c r="B2132" s="156"/>
    </row>
    <row r="2133" spans="1:2" s="147" customFormat="1" ht="15.75">
      <c r="A2133" s="153"/>
      <c r="B2133" s="156"/>
    </row>
    <row r="2134" spans="1:2" s="147" customFormat="1" ht="15.75">
      <c r="A2134" s="153"/>
      <c r="B2134" s="156"/>
    </row>
    <row r="2135" spans="1:2" s="147" customFormat="1" ht="15.75">
      <c r="A2135" s="153"/>
      <c r="B2135" s="156"/>
    </row>
    <row r="2136" spans="1:2" s="147" customFormat="1" ht="15.75">
      <c r="A2136" s="153"/>
      <c r="B2136" s="156"/>
    </row>
    <row r="2137" spans="1:2" s="147" customFormat="1" ht="15.75">
      <c r="A2137" s="153"/>
      <c r="B2137" s="156"/>
    </row>
    <row r="2138" spans="1:2" s="147" customFormat="1" ht="15.75">
      <c r="A2138" s="153"/>
      <c r="B2138" s="156"/>
    </row>
    <row r="2139" spans="1:2" s="147" customFormat="1" ht="15.75">
      <c r="A2139" s="153"/>
      <c r="B2139" s="156"/>
    </row>
    <row r="2140" spans="1:2" s="147" customFormat="1" ht="15.75">
      <c r="A2140" s="153"/>
      <c r="B2140" s="156"/>
    </row>
    <row r="2141" spans="1:2" s="147" customFormat="1" ht="15.75">
      <c r="A2141" s="153"/>
      <c r="B2141" s="156"/>
    </row>
    <row r="2142" spans="1:2" s="147" customFormat="1" ht="15.75">
      <c r="A2142" s="153"/>
      <c r="B2142" s="156"/>
    </row>
    <row r="2143" spans="1:2" s="147" customFormat="1" ht="15.75">
      <c r="A2143" s="153"/>
      <c r="B2143" s="156"/>
    </row>
    <row r="2144" spans="1:2" s="147" customFormat="1" ht="15.75">
      <c r="A2144" s="153"/>
      <c r="B2144" s="156"/>
    </row>
    <row r="2145" spans="1:2" s="147" customFormat="1" ht="15.75">
      <c r="A2145" s="153"/>
      <c r="B2145" s="156"/>
    </row>
    <row r="2146" spans="1:2" s="147" customFormat="1" ht="15.75">
      <c r="A2146" s="153"/>
      <c r="B2146" s="156"/>
    </row>
    <row r="2147" spans="1:2" s="147" customFormat="1" ht="15.75">
      <c r="A2147" s="153"/>
      <c r="B2147" s="156"/>
    </row>
    <row r="2148" spans="1:2" s="147" customFormat="1" ht="15.75">
      <c r="A2148" s="153"/>
      <c r="B2148" s="156"/>
    </row>
    <row r="2149" spans="1:2" s="147" customFormat="1" ht="15.75">
      <c r="A2149" s="153"/>
      <c r="B2149" s="156"/>
    </row>
    <row r="2150" spans="1:2" s="147" customFormat="1" ht="15.75">
      <c r="A2150" s="153"/>
      <c r="B2150" s="156"/>
    </row>
    <row r="2151" spans="1:2" s="147" customFormat="1" ht="15.75">
      <c r="A2151" s="153"/>
      <c r="B2151" s="156"/>
    </row>
    <row r="2152" spans="1:2" s="147" customFormat="1" ht="15.75">
      <c r="A2152" s="153"/>
      <c r="B2152" s="156"/>
    </row>
    <row r="2153" spans="1:2" s="147" customFormat="1" ht="15.75">
      <c r="A2153" s="153"/>
      <c r="B2153" s="156"/>
    </row>
    <row r="2154" spans="1:2" s="147" customFormat="1" ht="15.75">
      <c r="A2154" s="153"/>
      <c r="B2154" s="156"/>
    </row>
    <row r="2155" spans="1:2" s="147" customFormat="1" ht="15.75">
      <c r="A2155" s="153"/>
      <c r="B2155" s="156"/>
    </row>
    <row r="2156" spans="1:2" s="147" customFormat="1" ht="15.75">
      <c r="A2156" s="153"/>
      <c r="B2156" s="156"/>
    </row>
    <row r="2157" spans="1:2" s="147" customFormat="1" ht="15.75">
      <c r="A2157" s="153"/>
      <c r="B2157" s="156"/>
    </row>
    <row r="2158" spans="1:2" s="147" customFormat="1" ht="15.75">
      <c r="A2158" s="153"/>
      <c r="B2158" s="156"/>
    </row>
    <row r="2159" spans="1:2" s="147" customFormat="1" ht="15.75">
      <c r="A2159" s="153"/>
      <c r="B2159" s="156"/>
    </row>
    <row r="2160" spans="1:2" s="147" customFormat="1" ht="15.75">
      <c r="A2160" s="153"/>
      <c r="B2160" s="156"/>
    </row>
    <row r="2161" spans="1:2" s="147" customFormat="1" ht="15.75">
      <c r="A2161" s="153"/>
      <c r="B2161" s="156"/>
    </row>
    <row r="2162" spans="1:2" s="147" customFormat="1" ht="15.75">
      <c r="A2162" s="153"/>
      <c r="B2162" s="156"/>
    </row>
    <row r="2163" spans="1:2" s="147" customFormat="1" ht="15.75">
      <c r="A2163" s="153"/>
      <c r="B2163" s="156"/>
    </row>
    <row r="2164" spans="1:2" s="147" customFormat="1" ht="15.75">
      <c r="A2164" s="153"/>
      <c r="B2164" s="156"/>
    </row>
    <row r="2165" spans="1:2" s="147" customFormat="1" ht="15.75">
      <c r="A2165" s="153"/>
      <c r="B2165" s="156"/>
    </row>
    <row r="2166" spans="1:2" s="147" customFormat="1" ht="15.75">
      <c r="A2166" s="153"/>
      <c r="B2166" s="156"/>
    </row>
    <row r="2167" spans="1:2" s="147" customFormat="1" ht="15.75">
      <c r="A2167" s="153"/>
      <c r="B2167" s="156"/>
    </row>
    <row r="2168" spans="1:2" s="147" customFormat="1" ht="15.75">
      <c r="A2168" s="153"/>
      <c r="B2168" s="156"/>
    </row>
    <row r="2169" spans="1:2" s="147" customFormat="1" ht="15.75">
      <c r="A2169" s="153"/>
      <c r="B2169" s="156"/>
    </row>
    <row r="2170" spans="1:2" s="147" customFormat="1" ht="15.75">
      <c r="A2170" s="153"/>
      <c r="B2170" s="156"/>
    </row>
    <row r="2171" spans="1:2" s="147" customFormat="1" ht="15.75">
      <c r="A2171" s="153"/>
      <c r="B2171" s="156"/>
    </row>
    <row r="2172" spans="1:2" s="147" customFormat="1" ht="15.75">
      <c r="A2172" s="153"/>
      <c r="B2172" s="156"/>
    </row>
    <row r="2173" spans="1:2" s="147" customFormat="1" ht="15.75">
      <c r="A2173" s="153"/>
      <c r="B2173" s="156"/>
    </row>
    <row r="2174" spans="1:2" s="147" customFormat="1" ht="15.75">
      <c r="A2174" s="153"/>
      <c r="B2174" s="156"/>
    </row>
    <row r="2175" spans="1:2" s="147" customFormat="1" ht="15.75">
      <c r="A2175" s="153"/>
      <c r="B2175" s="156"/>
    </row>
    <row r="2176" spans="1:2" s="147" customFormat="1" ht="15.75">
      <c r="A2176" s="153"/>
      <c r="B2176" s="156"/>
    </row>
    <row r="2177" spans="1:2" s="147" customFormat="1" ht="15.75">
      <c r="A2177" s="153"/>
      <c r="B2177" s="156"/>
    </row>
    <row r="2178" spans="1:2" s="147" customFormat="1" ht="15.75">
      <c r="A2178" s="153"/>
      <c r="B2178" s="156"/>
    </row>
    <row r="2179" spans="1:2" s="147" customFormat="1" ht="15.75">
      <c r="A2179" s="153"/>
      <c r="B2179" s="156"/>
    </row>
    <row r="2180" spans="1:2" s="147" customFormat="1" ht="15.75">
      <c r="A2180" s="153"/>
      <c r="B2180" s="156"/>
    </row>
    <row r="2181" spans="1:2" s="147" customFormat="1" ht="15.75">
      <c r="A2181" s="153"/>
      <c r="B2181" s="156"/>
    </row>
    <row r="2182" spans="1:2" s="147" customFormat="1" ht="15.75">
      <c r="A2182" s="153"/>
      <c r="B2182" s="156"/>
    </row>
    <row r="2183" spans="1:2" s="147" customFormat="1" ht="15.75">
      <c r="A2183" s="153"/>
      <c r="B2183" s="156"/>
    </row>
    <row r="2184" spans="1:2" s="147" customFormat="1" ht="15.75">
      <c r="A2184" s="153"/>
      <c r="B2184" s="156"/>
    </row>
    <row r="2185" spans="1:2" s="147" customFormat="1" ht="15.75">
      <c r="A2185" s="153"/>
      <c r="B2185" s="156"/>
    </row>
    <row r="2186" spans="1:2" s="147" customFormat="1" ht="15.75">
      <c r="A2186" s="153"/>
      <c r="B2186" s="156"/>
    </row>
    <row r="2187" spans="1:2" s="147" customFormat="1" ht="15.75">
      <c r="A2187" s="153"/>
      <c r="B2187" s="156"/>
    </row>
    <row r="2188" spans="1:2" s="147" customFormat="1" ht="15.75">
      <c r="A2188" s="153"/>
      <c r="B2188" s="156"/>
    </row>
    <row r="2189" spans="1:2" s="147" customFormat="1" ht="15.75">
      <c r="A2189" s="153"/>
      <c r="B2189" s="156"/>
    </row>
    <row r="2190" spans="1:2" s="147" customFormat="1" ht="15.75">
      <c r="A2190" s="153"/>
      <c r="B2190" s="156"/>
    </row>
    <row r="2191" spans="1:2" s="147" customFormat="1" ht="15.75">
      <c r="A2191" s="153"/>
      <c r="B2191" s="156"/>
    </row>
    <row r="2192" spans="1:2" s="147" customFormat="1" ht="15.75">
      <c r="A2192" s="153"/>
      <c r="B2192" s="156"/>
    </row>
    <row r="2193" spans="1:2" s="147" customFormat="1" ht="15.75">
      <c r="A2193" s="153"/>
      <c r="B2193" s="156"/>
    </row>
    <row r="2194" spans="1:2" s="147" customFormat="1" ht="15.75">
      <c r="A2194" s="153"/>
      <c r="B2194" s="156"/>
    </row>
    <row r="2195" spans="1:2" s="147" customFormat="1" ht="15.75">
      <c r="A2195" s="153"/>
      <c r="B2195" s="156"/>
    </row>
    <row r="2196" spans="1:2" s="147" customFormat="1" ht="15.75">
      <c r="A2196" s="153"/>
      <c r="B2196" s="156"/>
    </row>
    <row r="2197" spans="1:2" s="147" customFormat="1" ht="15.75">
      <c r="A2197" s="153"/>
      <c r="B2197" s="156"/>
    </row>
    <row r="2198" spans="1:2" s="147" customFormat="1" ht="15.75">
      <c r="A2198" s="153"/>
      <c r="B2198" s="156"/>
    </row>
    <row r="2199" spans="1:2" s="147" customFormat="1" ht="15.75">
      <c r="A2199" s="153"/>
      <c r="B2199" s="156"/>
    </row>
    <row r="2200" spans="1:2" s="147" customFormat="1" ht="15.75">
      <c r="A2200" s="153"/>
      <c r="B2200" s="156"/>
    </row>
    <row r="2201" spans="1:2" s="147" customFormat="1" ht="15.75">
      <c r="A2201" s="153"/>
      <c r="B2201" s="156"/>
    </row>
    <row r="2202" spans="1:2" s="147" customFormat="1" ht="15.75">
      <c r="A2202" s="153"/>
      <c r="B2202" s="156"/>
    </row>
    <row r="2203" spans="1:2" s="147" customFormat="1" ht="15.75">
      <c r="A2203" s="153"/>
      <c r="B2203" s="156"/>
    </row>
    <row r="2204" spans="1:2" s="147" customFormat="1" ht="15.75">
      <c r="A2204" s="153"/>
      <c r="B2204" s="156"/>
    </row>
    <row r="2205" spans="1:2" s="147" customFormat="1" ht="15.75">
      <c r="A2205" s="153"/>
      <c r="B2205" s="156"/>
    </row>
    <row r="2206" spans="1:2" s="147" customFormat="1" ht="15.75">
      <c r="A2206" s="153"/>
      <c r="B2206" s="156"/>
    </row>
    <row r="2207" spans="1:2" s="147" customFormat="1" ht="15.75">
      <c r="A2207" s="153"/>
      <c r="B2207" s="156"/>
    </row>
    <row r="2208" spans="1:2" s="147" customFormat="1" ht="15.75">
      <c r="A2208" s="153"/>
      <c r="B2208" s="156"/>
    </row>
    <row r="2209" spans="1:2" s="147" customFormat="1" ht="15.75">
      <c r="A2209" s="153"/>
      <c r="B2209" s="156"/>
    </row>
    <row r="2210" spans="1:2" s="147" customFormat="1" ht="15.75">
      <c r="A2210" s="153"/>
      <c r="B2210" s="156"/>
    </row>
    <row r="2211" spans="1:2" s="147" customFormat="1" ht="15.75">
      <c r="A2211" s="153"/>
      <c r="B2211" s="156"/>
    </row>
    <row r="2212" spans="1:2" s="147" customFormat="1" ht="15.75">
      <c r="A2212" s="153"/>
      <c r="B2212" s="156"/>
    </row>
    <row r="2213" spans="1:2" s="147" customFormat="1" ht="15.75">
      <c r="A2213" s="153"/>
      <c r="B2213" s="156"/>
    </row>
    <row r="2214" spans="1:2" s="147" customFormat="1" ht="15.75">
      <c r="A2214" s="153"/>
      <c r="B2214" s="156"/>
    </row>
    <row r="2215" spans="1:2" s="147" customFormat="1" ht="15.75">
      <c r="A2215" s="153"/>
      <c r="B2215" s="156"/>
    </row>
    <row r="2216" spans="1:2" s="147" customFormat="1" ht="15.75">
      <c r="A2216" s="153"/>
      <c r="B2216" s="156"/>
    </row>
    <row r="2217" spans="1:2" s="147" customFormat="1" ht="15.75">
      <c r="A2217" s="153"/>
      <c r="B2217" s="156"/>
    </row>
    <row r="2218" spans="1:2" s="147" customFormat="1" ht="15.75">
      <c r="A2218" s="153"/>
      <c r="B2218" s="156"/>
    </row>
    <row r="2219" spans="1:2" s="147" customFormat="1" ht="15.75">
      <c r="A2219" s="153"/>
      <c r="B2219" s="156"/>
    </row>
    <row r="2220" spans="1:2" s="147" customFormat="1" ht="15.75">
      <c r="A2220" s="153"/>
      <c r="B2220" s="156"/>
    </row>
    <row r="2221" spans="1:2" s="147" customFormat="1" ht="15.75">
      <c r="A2221" s="153"/>
      <c r="B2221" s="156"/>
    </row>
    <row r="2222" spans="1:2" s="147" customFormat="1" ht="15.75">
      <c r="A2222" s="153"/>
      <c r="B2222" s="156"/>
    </row>
    <row r="2223" spans="1:2" s="147" customFormat="1" ht="15.75">
      <c r="A2223" s="153"/>
      <c r="B2223" s="156"/>
    </row>
    <row r="2224" spans="1:2" s="147" customFormat="1" ht="15.75">
      <c r="A2224" s="153"/>
      <c r="B2224" s="156"/>
    </row>
    <row r="2225" spans="1:2" s="147" customFormat="1" ht="15.75">
      <c r="A2225" s="153"/>
      <c r="B2225" s="156"/>
    </row>
    <row r="2226" spans="1:2" s="147" customFormat="1" ht="15.75">
      <c r="A2226" s="153"/>
      <c r="B2226" s="156"/>
    </row>
    <row r="2227" spans="1:2" s="147" customFormat="1" ht="15.75">
      <c r="A2227" s="153"/>
      <c r="B2227" s="156"/>
    </row>
    <row r="2228" spans="1:2" s="147" customFormat="1" ht="15.75">
      <c r="A2228" s="153"/>
      <c r="B2228" s="156"/>
    </row>
    <row r="2229" spans="1:2" s="147" customFormat="1" ht="15.75">
      <c r="A2229" s="153"/>
      <c r="B2229" s="156"/>
    </row>
    <row r="2230" spans="1:2" s="147" customFormat="1" ht="15.75">
      <c r="A2230" s="153"/>
      <c r="B2230" s="156"/>
    </row>
    <row r="2231" spans="1:2" s="147" customFormat="1" ht="15.75">
      <c r="A2231" s="153"/>
      <c r="B2231" s="156"/>
    </row>
    <row r="2232" spans="1:2" s="147" customFormat="1" ht="15.75">
      <c r="A2232" s="153"/>
      <c r="B2232" s="156"/>
    </row>
    <row r="2233" spans="1:2" s="147" customFormat="1" ht="15.75">
      <c r="A2233" s="153"/>
      <c r="B2233" s="156"/>
    </row>
    <row r="2234" spans="1:2" s="147" customFormat="1" ht="15.75">
      <c r="A2234" s="153"/>
      <c r="B2234" s="156"/>
    </row>
    <row r="2235" spans="1:2" s="147" customFormat="1" ht="15.75">
      <c r="A2235" s="153"/>
      <c r="B2235" s="156"/>
    </row>
    <row r="2236" spans="1:2" s="147" customFormat="1" ht="15.75">
      <c r="A2236" s="153"/>
      <c r="B2236" s="156"/>
    </row>
    <row r="2237" spans="1:2" s="147" customFormat="1" ht="15.75">
      <c r="A2237" s="153"/>
      <c r="B2237" s="156"/>
    </row>
    <row r="2238" spans="1:2" s="147" customFormat="1" ht="15.75">
      <c r="A2238" s="153"/>
      <c r="B2238" s="156"/>
    </row>
    <row r="2239" spans="1:2" s="147" customFormat="1" ht="15.75">
      <c r="A2239" s="153"/>
      <c r="B2239" s="156"/>
    </row>
    <row r="2240" spans="1:2" s="147" customFormat="1" ht="15.75">
      <c r="A2240" s="153"/>
      <c r="B2240" s="156"/>
    </row>
    <row r="2241" spans="1:2" s="147" customFormat="1" ht="15.75">
      <c r="A2241" s="153"/>
      <c r="B2241" s="156"/>
    </row>
    <row r="2242" spans="1:2" s="147" customFormat="1" ht="15.75">
      <c r="A2242" s="153"/>
      <c r="B2242" s="156"/>
    </row>
    <row r="2243" spans="1:2" s="147" customFormat="1" ht="15.75">
      <c r="A2243" s="153"/>
      <c r="B2243" s="156"/>
    </row>
    <row r="2244" spans="1:2" s="147" customFormat="1" ht="15.75">
      <c r="A2244" s="153"/>
      <c r="B2244" s="156"/>
    </row>
    <row r="2245" spans="1:2" s="147" customFormat="1" ht="15.75">
      <c r="A2245" s="153"/>
      <c r="B2245" s="156"/>
    </row>
    <row r="2246" spans="1:2" s="147" customFormat="1" ht="15.75">
      <c r="A2246" s="153"/>
      <c r="B2246" s="156"/>
    </row>
    <row r="2247" spans="1:2" s="147" customFormat="1" ht="15.75">
      <c r="A2247" s="153"/>
      <c r="B2247" s="156"/>
    </row>
    <row r="2248" spans="1:2" s="147" customFormat="1" ht="15.75">
      <c r="A2248" s="153"/>
      <c r="B2248" s="156"/>
    </row>
    <row r="2249" spans="1:2" s="147" customFormat="1" ht="15.75">
      <c r="A2249" s="153"/>
      <c r="B2249" s="156"/>
    </row>
    <row r="2250" spans="1:2" s="147" customFormat="1" ht="15.75">
      <c r="A2250" s="153"/>
      <c r="B2250" s="156"/>
    </row>
    <row r="2251" spans="1:2" s="147" customFormat="1" ht="15.75">
      <c r="A2251" s="153"/>
      <c r="B2251" s="156"/>
    </row>
    <row r="2252" spans="1:2" s="147" customFormat="1" ht="15.75">
      <c r="A2252" s="153"/>
      <c r="B2252" s="156"/>
    </row>
    <row r="2253" spans="1:2" s="147" customFormat="1" ht="15.75">
      <c r="A2253" s="153"/>
      <c r="B2253" s="156"/>
    </row>
    <row r="2254" spans="1:2" s="147" customFormat="1" ht="15.75">
      <c r="A2254" s="153"/>
      <c r="B2254" s="156"/>
    </row>
    <row r="2255" spans="1:2" s="147" customFormat="1" ht="15.75">
      <c r="A2255" s="153"/>
      <c r="B2255" s="156"/>
    </row>
    <row r="2256" spans="1:2" s="147" customFormat="1" ht="15.75">
      <c r="A2256" s="153"/>
      <c r="B2256" s="156"/>
    </row>
    <row r="2257" spans="1:2" s="147" customFormat="1" ht="15.75">
      <c r="A2257" s="153"/>
      <c r="B2257" s="156"/>
    </row>
    <row r="2258" spans="1:2" s="147" customFormat="1" ht="15.75">
      <c r="A2258" s="153"/>
      <c r="B2258" s="156"/>
    </row>
    <row r="2259" spans="1:2" s="147" customFormat="1" ht="15.75">
      <c r="A2259" s="153"/>
      <c r="B2259" s="156"/>
    </row>
    <row r="2260" spans="1:2" s="147" customFormat="1" ht="15.75">
      <c r="A2260" s="153"/>
      <c r="B2260" s="156"/>
    </row>
    <row r="2261" spans="1:2" s="147" customFormat="1" ht="15.75">
      <c r="A2261" s="153"/>
      <c r="B2261" s="156"/>
    </row>
    <row r="2262" spans="1:2" s="147" customFormat="1" ht="15.75">
      <c r="A2262" s="153"/>
      <c r="B2262" s="156"/>
    </row>
    <row r="2263" spans="1:2" s="147" customFormat="1" ht="15.75">
      <c r="A2263" s="153"/>
      <c r="B2263" s="156"/>
    </row>
    <row r="2264" spans="1:2" s="147" customFormat="1" ht="15.75">
      <c r="A2264" s="153"/>
      <c r="B2264" s="156"/>
    </row>
    <row r="2265" spans="1:2" s="147" customFormat="1" ht="15.75">
      <c r="A2265" s="153"/>
      <c r="B2265" s="156"/>
    </row>
    <row r="2266" spans="1:2" s="147" customFormat="1" ht="15.75">
      <c r="A2266" s="153"/>
      <c r="B2266" s="156"/>
    </row>
    <row r="2267" spans="1:2" s="147" customFormat="1" ht="15.75">
      <c r="A2267" s="153"/>
      <c r="B2267" s="156"/>
    </row>
    <row r="2268" spans="1:2" s="147" customFormat="1" ht="15.75">
      <c r="A2268" s="153"/>
      <c r="B2268" s="156"/>
    </row>
    <row r="2269" spans="1:2" s="147" customFormat="1" ht="15.75">
      <c r="A2269" s="153"/>
      <c r="B2269" s="156"/>
    </row>
    <row r="2270" spans="1:2" s="147" customFormat="1" ht="15.75">
      <c r="A2270" s="153"/>
      <c r="B2270" s="156"/>
    </row>
    <row r="2271" spans="1:2" s="147" customFormat="1" ht="15.75">
      <c r="A2271" s="153"/>
      <c r="B2271" s="156"/>
    </row>
    <row r="2272" spans="1:2" s="147" customFormat="1" ht="15.75">
      <c r="A2272" s="153"/>
      <c r="B2272" s="156"/>
    </row>
    <row r="2273" spans="1:2" s="147" customFormat="1" ht="15.75">
      <c r="A2273" s="153"/>
      <c r="B2273" s="156"/>
    </row>
    <row r="2274" spans="1:2" s="147" customFormat="1" ht="15.75">
      <c r="A2274" s="153"/>
      <c r="B2274" s="156"/>
    </row>
    <row r="2275" spans="1:2" s="147" customFormat="1" ht="15.75">
      <c r="A2275" s="153"/>
      <c r="B2275" s="156"/>
    </row>
    <row r="2276" spans="1:2" s="147" customFormat="1" ht="15.75">
      <c r="A2276" s="153"/>
      <c r="B2276" s="156"/>
    </row>
    <row r="2277" spans="1:2" s="147" customFormat="1" ht="15.75">
      <c r="A2277" s="153"/>
      <c r="B2277" s="156"/>
    </row>
    <row r="2278" spans="1:2" s="147" customFormat="1" ht="15.75">
      <c r="A2278" s="153"/>
      <c r="B2278" s="156"/>
    </row>
    <row r="2279" spans="1:2" s="147" customFormat="1" ht="15.75">
      <c r="A2279" s="153"/>
      <c r="B2279" s="156"/>
    </row>
    <row r="2280" spans="1:2" s="147" customFormat="1" ht="15.75">
      <c r="A2280" s="153"/>
      <c r="B2280" s="156"/>
    </row>
    <row r="2281" spans="1:2" s="147" customFormat="1" ht="15.75">
      <c r="A2281" s="153"/>
      <c r="B2281" s="156"/>
    </row>
    <row r="2282" spans="1:2" s="147" customFormat="1" ht="15.75">
      <c r="A2282" s="153"/>
      <c r="B2282" s="156"/>
    </row>
    <row r="2283" spans="1:2" s="147" customFormat="1" ht="15.75">
      <c r="A2283" s="153"/>
      <c r="B2283" s="156"/>
    </row>
    <row r="2284" spans="1:2" s="147" customFormat="1" ht="15.75">
      <c r="A2284" s="153"/>
      <c r="B2284" s="156"/>
    </row>
    <row r="2285" spans="1:2" s="147" customFormat="1" ht="15.75">
      <c r="A2285" s="153"/>
      <c r="B2285" s="156"/>
    </row>
    <row r="2286" spans="1:2" s="147" customFormat="1" ht="15.75">
      <c r="A2286" s="153"/>
      <c r="B2286" s="156"/>
    </row>
    <row r="2287" spans="1:2" s="147" customFormat="1" ht="15.75">
      <c r="A2287" s="153"/>
      <c r="B2287" s="156"/>
    </row>
    <row r="2288" spans="1:2" s="147" customFormat="1" ht="15.75">
      <c r="A2288" s="153"/>
      <c r="B2288" s="156"/>
    </row>
    <row r="2289" spans="1:2" s="147" customFormat="1" ht="15.75">
      <c r="A2289" s="153"/>
      <c r="B2289" s="156"/>
    </row>
    <row r="2290" spans="1:2" s="147" customFormat="1" ht="15.75">
      <c r="A2290" s="153"/>
      <c r="B2290" s="156"/>
    </row>
    <row r="2291" spans="1:2" s="147" customFormat="1" ht="15.75">
      <c r="A2291" s="153"/>
      <c r="B2291" s="156"/>
    </row>
    <row r="2292" spans="1:2" s="147" customFormat="1" ht="15.75">
      <c r="A2292" s="153"/>
      <c r="B2292" s="156"/>
    </row>
    <row r="2293" spans="1:2" s="147" customFormat="1" ht="15.75">
      <c r="A2293" s="153"/>
      <c r="B2293" s="156"/>
    </row>
    <row r="2294" spans="1:2" s="147" customFormat="1" ht="15.75">
      <c r="A2294" s="153"/>
      <c r="B2294" s="156"/>
    </row>
    <row r="2295" spans="1:2" s="147" customFormat="1" ht="15.75">
      <c r="A2295" s="153"/>
      <c r="B2295" s="156"/>
    </row>
    <row r="2296" spans="1:2" s="147" customFormat="1" ht="15.75">
      <c r="A2296" s="153"/>
      <c r="B2296" s="156"/>
    </row>
    <row r="2297" spans="1:2" s="147" customFormat="1" ht="15.75">
      <c r="A2297" s="153"/>
      <c r="B2297" s="156"/>
    </row>
    <row r="2298" spans="1:2" s="147" customFormat="1" ht="15.75">
      <c r="A2298" s="153"/>
      <c r="B2298" s="156"/>
    </row>
    <row r="2299" spans="1:2" s="147" customFormat="1" ht="15.75">
      <c r="A2299" s="153"/>
      <c r="B2299" s="156"/>
    </row>
    <row r="2300" spans="1:2" s="147" customFormat="1" ht="15.75">
      <c r="A2300" s="153"/>
      <c r="B2300" s="156"/>
    </row>
    <row r="2301" spans="1:2" s="147" customFormat="1" ht="15.75">
      <c r="A2301" s="153"/>
      <c r="B2301" s="156"/>
    </row>
    <row r="2302" spans="1:2" s="147" customFormat="1" ht="15.75">
      <c r="A2302" s="153"/>
      <c r="B2302" s="156"/>
    </row>
    <row r="2303" spans="1:2" s="147" customFormat="1" ht="15.75">
      <c r="A2303" s="153"/>
      <c r="B2303" s="156"/>
    </row>
    <row r="2304" spans="1:2" s="147" customFormat="1" ht="15.75">
      <c r="A2304" s="153"/>
      <c r="B2304" s="156"/>
    </row>
    <row r="2305" spans="1:2" s="147" customFormat="1" ht="15.75">
      <c r="A2305" s="153"/>
      <c r="B2305" s="156"/>
    </row>
    <row r="2306" spans="1:2" s="147" customFormat="1" ht="15.75">
      <c r="A2306" s="153"/>
      <c r="B2306" s="156"/>
    </row>
    <row r="2307" spans="1:2" s="147" customFormat="1" ht="15.75">
      <c r="A2307" s="153"/>
      <c r="B2307" s="156"/>
    </row>
    <row r="2308" spans="1:2" s="147" customFormat="1" ht="15.75">
      <c r="A2308" s="153"/>
      <c r="B2308" s="156"/>
    </row>
    <row r="2309" spans="1:2" s="147" customFormat="1" ht="15.75">
      <c r="A2309" s="153"/>
      <c r="B2309" s="156"/>
    </row>
    <row r="2310" spans="1:2" s="147" customFormat="1" ht="15.75">
      <c r="A2310" s="153"/>
      <c r="B2310" s="156"/>
    </row>
    <row r="2311" spans="1:2" s="147" customFormat="1" ht="15.75">
      <c r="A2311" s="153"/>
      <c r="B2311" s="156"/>
    </row>
    <row r="2312" spans="1:2" s="147" customFormat="1" ht="15.75">
      <c r="A2312" s="153"/>
      <c r="B2312" s="156"/>
    </row>
    <row r="2313" spans="1:2" s="147" customFormat="1" ht="15.75">
      <c r="A2313" s="153"/>
      <c r="B2313" s="156"/>
    </row>
    <row r="2314" spans="1:2" s="147" customFormat="1" ht="15.75">
      <c r="A2314" s="153"/>
      <c r="B2314" s="156"/>
    </row>
    <row r="2315" spans="1:2" s="147" customFormat="1" ht="15.75">
      <c r="A2315" s="153"/>
      <c r="B2315" s="156"/>
    </row>
    <row r="2316" spans="1:2" s="147" customFormat="1" ht="15.75">
      <c r="A2316" s="153"/>
      <c r="B2316" s="156"/>
    </row>
    <row r="2317" spans="1:2" s="147" customFormat="1" ht="15.75">
      <c r="A2317" s="153"/>
      <c r="B2317" s="156"/>
    </row>
    <row r="2318" spans="1:2" s="147" customFormat="1" ht="15.75">
      <c r="A2318" s="153"/>
      <c r="B2318" s="156"/>
    </row>
    <row r="2319" spans="1:2" s="147" customFormat="1" ht="15.75">
      <c r="A2319" s="153"/>
      <c r="B2319" s="156"/>
    </row>
    <row r="2320" spans="1:2" s="147" customFormat="1" ht="15.75">
      <c r="A2320" s="153"/>
      <c r="B2320" s="156"/>
    </row>
    <row r="2321" spans="1:2" s="147" customFormat="1" ht="15.75">
      <c r="A2321" s="153"/>
      <c r="B2321" s="156"/>
    </row>
    <row r="2322" spans="1:2" s="147" customFormat="1" ht="15.75">
      <c r="A2322" s="153"/>
      <c r="B2322" s="156"/>
    </row>
    <row r="2323" spans="1:2" s="147" customFormat="1" ht="15.75">
      <c r="A2323" s="153"/>
      <c r="B2323" s="156"/>
    </row>
    <row r="2324" spans="1:2" s="147" customFormat="1" ht="15.75">
      <c r="A2324" s="153"/>
      <c r="B2324" s="156"/>
    </row>
    <row r="2325" spans="1:2" s="147" customFormat="1" ht="15.75">
      <c r="A2325" s="153"/>
      <c r="B2325" s="156"/>
    </row>
    <row r="2326" spans="1:2" s="147" customFormat="1" ht="15.75">
      <c r="A2326" s="153"/>
      <c r="B2326" s="156"/>
    </row>
    <row r="2327" spans="1:2" s="147" customFormat="1" ht="15.75">
      <c r="A2327" s="153"/>
      <c r="B2327" s="156"/>
    </row>
    <row r="2328" spans="1:2" s="147" customFormat="1" ht="15.75">
      <c r="A2328" s="153"/>
      <c r="B2328" s="156"/>
    </row>
    <row r="2329" spans="1:2" s="147" customFormat="1" ht="15.75">
      <c r="A2329" s="153"/>
      <c r="B2329" s="156"/>
    </row>
    <row r="2330" spans="1:2" s="147" customFormat="1" ht="15.75">
      <c r="A2330" s="153"/>
      <c r="B2330" s="156"/>
    </row>
    <row r="2331" spans="1:2" s="147" customFormat="1" ht="15.75">
      <c r="A2331" s="153"/>
      <c r="B2331" s="156"/>
    </row>
    <row r="2332" spans="1:2" s="147" customFormat="1" ht="15.75">
      <c r="A2332" s="153"/>
      <c r="B2332" s="156"/>
    </row>
    <row r="2333" spans="1:2" s="147" customFormat="1" ht="15.75">
      <c r="A2333" s="153"/>
      <c r="B2333" s="156"/>
    </row>
    <row r="2334" spans="1:2" s="147" customFormat="1" ht="15.75">
      <c r="A2334" s="153"/>
      <c r="B2334" s="156"/>
    </row>
    <row r="2335" spans="1:2" s="147" customFormat="1" ht="15.75">
      <c r="A2335" s="153"/>
      <c r="B2335" s="156"/>
    </row>
    <row r="2336" spans="1:2" s="147" customFormat="1" ht="15.75">
      <c r="A2336" s="153"/>
      <c r="B2336" s="156"/>
    </row>
    <row r="2337" spans="1:2" s="147" customFormat="1" ht="15.75">
      <c r="A2337" s="153"/>
      <c r="B2337" s="156"/>
    </row>
    <row r="2338" spans="1:2" s="147" customFormat="1" ht="15.75">
      <c r="A2338" s="153"/>
      <c r="B2338" s="156"/>
    </row>
    <row r="2339" spans="1:2" s="147" customFormat="1" ht="15.75">
      <c r="A2339" s="153"/>
      <c r="B2339" s="156"/>
    </row>
    <row r="2340" spans="1:2" s="147" customFormat="1" ht="15.75">
      <c r="A2340" s="153"/>
      <c r="B2340" s="156"/>
    </row>
    <row r="2341" spans="1:2" s="147" customFormat="1" ht="15.75">
      <c r="A2341" s="153"/>
      <c r="B2341" s="156"/>
    </row>
    <row r="2342" spans="1:2" s="147" customFormat="1" ht="15.75">
      <c r="A2342" s="153"/>
      <c r="B2342" s="156"/>
    </row>
    <row r="2343" spans="1:2" s="147" customFormat="1" ht="15.75">
      <c r="A2343" s="153"/>
      <c r="B2343" s="156"/>
    </row>
    <row r="2344" spans="1:2" s="147" customFormat="1" ht="15.75">
      <c r="A2344" s="153"/>
      <c r="B2344" s="156"/>
    </row>
    <row r="2345" spans="1:2" s="147" customFormat="1" ht="15.75">
      <c r="A2345" s="153"/>
      <c r="B2345" s="156"/>
    </row>
    <row r="2346" spans="1:2" s="147" customFormat="1" ht="15.75">
      <c r="A2346" s="153"/>
      <c r="B2346" s="156"/>
    </row>
    <row r="2347" spans="1:2" s="147" customFormat="1" ht="15.75">
      <c r="A2347" s="153"/>
      <c r="B2347" s="156"/>
    </row>
    <row r="2348" spans="1:2" s="147" customFormat="1" ht="15.75">
      <c r="A2348" s="153"/>
      <c r="B2348" s="156"/>
    </row>
    <row r="2349" spans="1:2" s="147" customFormat="1" ht="15.75">
      <c r="A2349" s="153"/>
      <c r="B2349" s="156"/>
    </row>
    <row r="2350" spans="1:2" s="147" customFormat="1" ht="15.75">
      <c r="A2350" s="153"/>
      <c r="B2350" s="156"/>
    </row>
    <row r="2351" spans="1:2" s="147" customFormat="1" ht="15.75">
      <c r="A2351" s="153"/>
      <c r="B2351" s="156"/>
    </row>
    <row r="2352" spans="1:2" s="147" customFormat="1" ht="15.75">
      <c r="A2352" s="153"/>
      <c r="B2352" s="156"/>
    </row>
    <row r="2353" spans="1:2" s="147" customFormat="1" ht="15.75">
      <c r="A2353" s="153"/>
      <c r="B2353" s="156"/>
    </row>
    <row r="2354" spans="1:2" s="147" customFormat="1" ht="15.75">
      <c r="A2354" s="153"/>
      <c r="B2354" s="156"/>
    </row>
    <row r="2355" spans="1:2" s="147" customFormat="1" ht="15.75">
      <c r="A2355" s="153"/>
      <c r="B2355" s="156"/>
    </row>
    <row r="2356" spans="1:2" s="147" customFormat="1" ht="15.75">
      <c r="A2356" s="153"/>
      <c r="B2356" s="156"/>
    </row>
    <row r="2357" spans="1:2" s="147" customFormat="1" ht="15.75">
      <c r="A2357" s="153"/>
      <c r="B2357" s="156"/>
    </row>
    <row r="2358" spans="1:2" s="147" customFormat="1" ht="15.75">
      <c r="A2358" s="153"/>
      <c r="B2358" s="156"/>
    </row>
    <row r="2359" spans="1:2" s="147" customFormat="1" ht="15.75">
      <c r="A2359" s="153"/>
      <c r="B2359" s="156"/>
    </row>
    <row r="2360" spans="1:2" s="147" customFormat="1" ht="15.75">
      <c r="A2360" s="153"/>
      <c r="B2360" s="156"/>
    </row>
    <row r="2361" spans="1:2" s="147" customFormat="1" ht="15.75">
      <c r="A2361" s="153"/>
      <c r="B2361" s="156"/>
    </row>
    <row r="2362" spans="1:2" s="147" customFormat="1" ht="15.75">
      <c r="A2362" s="153"/>
      <c r="B2362" s="156"/>
    </row>
    <row r="2363" spans="1:2" s="147" customFormat="1" ht="15.75">
      <c r="A2363" s="153"/>
      <c r="B2363" s="156"/>
    </row>
    <row r="2364" spans="1:2" s="147" customFormat="1" ht="15.75">
      <c r="A2364" s="153"/>
      <c r="B2364" s="156"/>
    </row>
    <row r="2365" spans="1:2" s="147" customFormat="1" ht="15.75">
      <c r="A2365" s="153"/>
      <c r="B2365" s="156"/>
    </row>
    <row r="2366" spans="1:2" s="147" customFormat="1" ht="15.75">
      <c r="A2366" s="153"/>
      <c r="B2366" s="156"/>
    </row>
    <row r="2367" spans="1:2" s="147" customFormat="1" ht="15.75">
      <c r="A2367" s="153"/>
      <c r="B2367" s="156"/>
    </row>
    <row r="2368" spans="1:2" s="147" customFormat="1" ht="15.75">
      <c r="A2368" s="153"/>
      <c r="B2368" s="156"/>
    </row>
    <row r="2369" spans="1:2" s="147" customFormat="1" ht="15.75">
      <c r="A2369" s="153"/>
      <c r="B2369" s="156"/>
    </row>
    <row r="2370" spans="1:2" s="147" customFormat="1" ht="15.75">
      <c r="A2370" s="153"/>
      <c r="B2370" s="156"/>
    </row>
    <row r="2371" spans="1:2" s="147" customFormat="1" ht="15.75">
      <c r="A2371" s="153"/>
      <c r="B2371" s="156"/>
    </row>
    <row r="2372" spans="1:2" s="147" customFormat="1" ht="15.75">
      <c r="A2372" s="153"/>
      <c r="B2372" s="156"/>
    </row>
    <row r="2373" spans="1:2" s="147" customFormat="1" ht="15.75">
      <c r="A2373" s="153"/>
      <c r="B2373" s="156"/>
    </row>
    <row r="2374" spans="1:2" s="147" customFormat="1" ht="15.75">
      <c r="A2374" s="153"/>
      <c r="B2374" s="156"/>
    </row>
    <row r="2375" spans="1:2" s="147" customFormat="1" ht="15.75">
      <c r="A2375" s="153"/>
      <c r="B2375" s="156"/>
    </row>
    <row r="2376" spans="1:2" s="147" customFormat="1" ht="15.75">
      <c r="A2376" s="153"/>
      <c r="B2376" s="156"/>
    </row>
    <row r="2377" spans="1:2" s="147" customFormat="1" ht="15.75">
      <c r="A2377" s="153"/>
      <c r="B2377" s="156"/>
    </row>
    <row r="2378" spans="1:2" s="147" customFormat="1" ht="15.75">
      <c r="A2378" s="153"/>
      <c r="B2378" s="156"/>
    </row>
    <row r="2379" spans="1:2" s="147" customFormat="1" ht="15.75">
      <c r="A2379" s="153"/>
      <c r="B2379" s="156"/>
    </row>
    <row r="2380" spans="1:2" s="147" customFormat="1" ht="15.75">
      <c r="A2380" s="153"/>
      <c r="B2380" s="156"/>
    </row>
    <row r="2381" spans="1:2" s="147" customFormat="1" ht="15.75">
      <c r="A2381" s="153"/>
      <c r="B2381" s="156"/>
    </row>
    <row r="2382" spans="1:2" s="147" customFormat="1" ht="15.75">
      <c r="A2382" s="153"/>
      <c r="B2382" s="156"/>
    </row>
    <row r="2383" spans="1:2" s="147" customFormat="1" ht="15.75">
      <c r="A2383" s="153"/>
      <c r="B2383" s="156"/>
    </row>
    <row r="2384" spans="1:2" s="147" customFormat="1" ht="15.75">
      <c r="A2384" s="153"/>
      <c r="B2384" s="156"/>
    </row>
    <row r="2385" spans="1:2" s="147" customFormat="1" ht="15.75">
      <c r="A2385" s="153"/>
      <c r="B2385" s="156"/>
    </row>
    <row r="2386" spans="1:2" s="147" customFormat="1" ht="15.75">
      <c r="A2386" s="153"/>
      <c r="B2386" s="156"/>
    </row>
    <row r="2387" spans="1:2" s="147" customFormat="1" ht="15.75">
      <c r="A2387" s="153"/>
      <c r="B2387" s="156"/>
    </row>
    <row r="2388" spans="1:2" s="147" customFormat="1" ht="15.75">
      <c r="A2388" s="153"/>
      <c r="B2388" s="156"/>
    </row>
    <row r="2389" spans="1:2" s="147" customFormat="1" ht="15.75">
      <c r="A2389" s="153"/>
      <c r="B2389" s="156"/>
    </row>
    <row r="2390" spans="1:2" s="147" customFormat="1" ht="15.75">
      <c r="A2390" s="153"/>
      <c r="B2390" s="156"/>
    </row>
    <row r="2391" spans="1:2" s="147" customFormat="1" ht="15.75">
      <c r="A2391" s="153"/>
      <c r="B2391" s="156"/>
    </row>
    <row r="2392" spans="1:2" s="147" customFormat="1" ht="15.75">
      <c r="A2392" s="153"/>
      <c r="B2392" s="156"/>
    </row>
    <row r="2393" spans="1:2" s="147" customFormat="1" ht="15.75">
      <c r="A2393" s="153"/>
      <c r="B2393" s="156"/>
    </row>
    <row r="2394" spans="1:2" s="147" customFormat="1" ht="15.75">
      <c r="A2394" s="153"/>
      <c r="B2394" s="156"/>
    </row>
    <row r="2395" spans="1:2" s="147" customFormat="1" ht="15.75">
      <c r="A2395" s="153"/>
      <c r="B2395" s="156"/>
    </row>
    <row r="2396" spans="1:2" s="147" customFormat="1" ht="15.75">
      <c r="A2396" s="153"/>
      <c r="B2396" s="156"/>
    </row>
    <row r="2397" spans="1:2" s="147" customFormat="1" ht="15.75">
      <c r="A2397" s="153"/>
      <c r="B2397" s="156"/>
    </row>
    <row r="2398" spans="1:2" s="147" customFormat="1" ht="15.75">
      <c r="A2398" s="153"/>
      <c r="B2398" s="156"/>
    </row>
    <row r="2399" spans="1:2" s="147" customFormat="1" ht="15.75">
      <c r="A2399" s="153"/>
      <c r="B2399" s="156"/>
    </row>
    <row r="2400" spans="1:2" s="147" customFormat="1" ht="15.75">
      <c r="A2400" s="153"/>
      <c r="B2400" s="156"/>
    </row>
    <row r="2401" spans="1:2" s="147" customFormat="1" ht="15.75">
      <c r="A2401" s="153"/>
      <c r="B2401" s="156"/>
    </row>
    <row r="2402" spans="1:2" s="147" customFormat="1" ht="15.75">
      <c r="A2402" s="153"/>
      <c r="B2402" s="156"/>
    </row>
    <row r="2403" spans="1:2" s="147" customFormat="1" ht="15.75">
      <c r="A2403" s="153"/>
      <c r="B2403" s="156"/>
    </row>
    <row r="2404" spans="1:2" s="147" customFormat="1" ht="15.75">
      <c r="A2404" s="153"/>
      <c r="B2404" s="156"/>
    </row>
    <row r="2405" spans="1:2" s="147" customFormat="1" ht="15.75">
      <c r="A2405" s="153"/>
      <c r="B2405" s="156"/>
    </row>
    <row r="2406" spans="1:2" s="147" customFormat="1" ht="15.75">
      <c r="A2406" s="153"/>
      <c r="B2406" s="156"/>
    </row>
    <row r="2407" spans="1:2" s="147" customFormat="1" ht="15.75">
      <c r="A2407" s="153"/>
      <c r="B2407" s="156"/>
    </row>
    <row r="2408" spans="1:2" s="147" customFormat="1" ht="15.75">
      <c r="A2408" s="153"/>
      <c r="B2408" s="156"/>
    </row>
    <row r="2409" spans="1:2" s="147" customFormat="1" ht="15.75">
      <c r="A2409" s="153"/>
      <c r="B2409" s="156"/>
    </row>
    <row r="2410" spans="1:2" s="147" customFormat="1" ht="15.75">
      <c r="A2410" s="153"/>
      <c r="B2410" s="156"/>
    </row>
    <row r="2411" spans="1:2" s="147" customFormat="1" ht="15.75">
      <c r="A2411" s="153"/>
      <c r="B2411" s="156"/>
    </row>
    <row r="2412" spans="1:2" s="147" customFormat="1" ht="15.75">
      <c r="A2412" s="153"/>
      <c r="B2412" s="156"/>
    </row>
    <row r="2413" spans="1:2" s="147" customFormat="1" ht="15.75">
      <c r="A2413" s="153"/>
      <c r="B2413" s="156"/>
    </row>
    <row r="2414" spans="1:2" s="147" customFormat="1" ht="15.75">
      <c r="A2414" s="153"/>
      <c r="B2414" s="156"/>
    </row>
    <row r="2415" spans="1:7" ht="18.75">
      <c r="A2415" s="153"/>
      <c r="B2415" s="156"/>
      <c r="C2415" s="147"/>
      <c r="D2415" s="147"/>
      <c r="E2415" s="147"/>
      <c r="F2415" s="147"/>
      <c r="G2415" s="147"/>
    </row>
    <row r="2416" spans="1:7" ht="18.75">
      <c r="A2416" s="153"/>
      <c r="B2416" s="156"/>
      <c r="C2416" s="147"/>
      <c r="D2416" s="147"/>
      <c r="E2416" s="147"/>
      <c r="F2416" s="147"/>
      <c r="G2416" s="147"/>
    </row>
    <row r="2417" spans="1:7" ht="18.75">
      <c r="A2417" s="153"/>
      <c r="B2417" s="156"/>
      <c r="C2417" s="147"/>
      <c r="D2417" s="147"/>
      <c r="E2417" s="147"/>
      <c r="F2417" s="147"/>
      <c r="G2417" s="147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
2021.
BERUHÁZÁSI  ÉS FELÚJÍTÁSI
KIADÁSOK - BEVÉTEL 
&amp;R6. melléklet a
2/2021. (II. 20.)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tabSelected="1" view="pageLayout" zoomScale="130" zoomScalePageLayoutView="130" workbookViewId="0" topLeftCell="A1">
      <selection activeCell="H9" sqref="H9"/>
    </sheetView>
  </sheetViews>
  <sheetFormatPr defaultColWidth="9.00390625" defaultRowHeight="12.75"/>
  <cols>
    <col min="1" max="1" width="9.25390625" style="139" bestFit="1" customWidth="1"/>
    <col min="2" max="2" width="35.00390625" style="172" customWidth="1"/>
    <col min="3" max="3" width="9.125" style="139" customWidth="1"/>
    <col min="4" max="4" width="15.25390625" style="139" bestFit="1" customWidth="1"/>
    <col min="5" max="5" width="16.125" style="139" bestFit="1" customWidth="1"/>
    <col min="6" max="6" width="15.125" style="139" bestFit="1" customWidth="1"/>
    <col min="7" max="16" width="13.75390625" style="139" bestFit="1" customWidth="1"/>
    <col min="17" max="17" width="11.75390625" style="139" bestFit="1" customWidth="1"/>
    <col min="18" max="16384" width="9.125" style="139" customWidth="1"/>
  </cols>
  <sheetData>
    <row r="2" ht="15">
      <c r="P2" s="132"/>
    </row>
    <row r="3" spans="1:16" ht="15">
      <c r="A3" s="137"/>
      <c r="B3" s="173" t="s">
        <v>2</v>
      </c>
      <c r="C3" s="137" t="s">
        <v>100</v>
      </c>
      <c r="D3" s="137" t="s">
        <v>4</v>
      </c>
      <c r="E3" s="137" t="s">
        <v>5</v>
      </c>
      <c r="F3" s="137" t="s">
        <v>6</v>
      </c>
      <c r="G3" s="137" t="s">
        <v>261</v>
      </c>
      <c r="H3" s="137" t="s">
        <v>601</v>
      </c>
      <c r="I3" s="137" t="s">
        <v>602</v>
      </c>
      <c r="J3" s="137" t="s">
        <v>603</v>
      </c>
      <c r="K3" s="137" t="s">
        <v>604</v>
      </c>
      <c r="L3" s="137" t="s">
        <v>10</v>
      </c>
      <c r="M3" s="137" t="s">
        <v>605</v>
      </c>
      <c r="N3" s="137" t="s">
        <v>606</v>
      </c>
      <c r="O3" s="137" t="s">
        <v>607</v>
      </c>
      <c r="P3" s="137" t="s">
        <v>608</v>
      </c>
    </row>
    <row r="4" spans="1:16" s="174" customFormat="1" ht="15">
      <c r="A4" s="136"/>
      <c r="B4" s="888" t="s">
        <v>692</v>
      </c>
      <c r="C4" s="890" t="s">
        <v>693</v>
      </c>
      <c r="D4" s="891"/>
      <c r="E4" s="890" t="s">
        <v>1322</v>
      </c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1"/>
    </row>
    <row r="5" spans="1:16" s="174" customFormat="1" ht="15">
      <c r="A5" s="136"/>
      <c r="B5" s="889"/>
      <c r="C5" s="136"/>
      <c r="D5" s="136"/>
      <c r="E5" s="136" t="s">
        <v>694</v>
      </c>
      <c r="F5" s="136" t="s">
        <v>695</v>
      </c>
      <c r="G5" s="136" t="s">
        <v>696</v>
      </c>
      <c r="H5" s="136" t="s">
        <v>697</v>
      </c>
      <c r="I5" s="136" t="s">
        <v>698</v>
      </c>
      <c r="J5" s="136" t="s">
        <v>699</v>
      </c>
      <c r="K5" s="136" t="s">
        <v>700</v>
      </c>
      <c r="L5" s="136" t="s">
        <v>701</v>
      </c>
      <c r="M5" s="136" t="s">
        <v>702</v>
      </c>
      <c r="N5" s="136" t="s">
        <v>703</v>
      </c>
      <c r="O5" s="136" t="s">
        <v>704</v>
      </c>
      <c r="P5" s="136" t="s">
        <v>705</v>
      </c>
    </row>
    <row r="6" spans="1:17" s="295" customFormat="1" ht="15">
      <c r="A6" s="293" t="s">
        <v>1125</v>
      </c>
      <c r="B6" s="887" t="s">
        <v>706</v>
      </c>
      <c r="C6" s="294" t="s">
        <v>707</v>
      </c>
      <c r="D6" s="295">
        <v>31072800</v>
      </c>
      <c r="E6" s="294">
        <v>2584510</v>
      </c>
      <c r="F6" s="294">
        <v>2584508</v>
      </c>
      <c r="G6" s="294">
        <v>2643210</v>
      </c>
      <c r="H6" s="294">
        <v>2584508</v>
      </c>
      <c r="I6" s="294">
        <v>2584508</v>
      </c>
      <c r="J6" s="294">
        <v>2584508</v>
      </c>
      <c r="K6" s="294">
        <v>2584508</v>
      </c>
      <c r="L6" s="294">
        <v>2584508</v>
      </c>
      <c r="M6" s="294">
        <v>2584508</v>
      </c>
      <c r="N6" s="294">
        <v>2584508</v>
      </c>
      <c r="O6" s="294">
        <v>2584508</v>
      </c>
      <c r="P6" s="294">
        <v>2584508</v>
      </c>
      <c r="Q6" s="295">
        <f>SUM(E6:P6)</f>
        <v>31072800</v>
      </c>
    </row>
    <row r="7" spans="1:16" s="295" customFormat="1" ht="15">
      <c r="A7" s="293" t="s">
        <v>1126</v>
      </c>
      <c r="B7" s="882"/>
      <c r="C7" s="294" t="s">
        <v>708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1:17" s="295" customFormat="1" ht="15" customHeight="1">
      <c r="A8" s="293" t="s">
        <v>1127</v>
      </c>
      <c r="B8" s="894" t="s">
        <v>270</v>
      </c>
      <c r="C8" s="294" t="s">
        <v>707</v>
      </c>
      <c r="D8" s="295">
        <f>Q8</f>
        <v>2966992</v>
      </c>
      <c r="E8" s="294">
        <v>247253</v>
      </c>
      <c r="F8" s="294">
        <v>247249</v>
      </c>
      <c r="G8" s="294">
        <v>247249</v>
      </c>
      <c r="H8" s="294">
        <v>247249</v>
      </c>
      <c r="I8" s="294">
        <v>247249</v>
      </c>
      <c r="J8" s="294">
        <v>247249</v>
      </c>
      <c r="K8" s="294">
        <v>247249</v>
      </c>
      <c r="L8" s="294">
        <v>247249</v>
      </c>
      <c r="M8" s="294">
        <v>247249</v>
      </c>
      <c r="N8" s="294">
        <v>247249</v>
      </c>
      <c r="O8" s="294">
        <v>247249</v>
      </c>
      <c r="P8" s="294">
        <v>247249</v>
      </c>
      <c r="Q8" s="295">
        <f aca="true" t="shared" si="0" ref="Q8:Q24">SUM(E8:P8)</f>
        <v>2966992</v>
      </c>
    </row>
    <row r="9" spans="1:17" s="295" customFormat="1" ht="15">
      <c r="A9" s="293" t="s">
        <v>1128</v>
      </c>
      <c r="B9" s="895"/>
      <c r="C9" s="294" t="s">
        <v>708</v>
      </c>
      <c r="D9" s="295">
        <f>SUM(E9:P9)</f>
        <v>0</v>
      </c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5">
        <f t="shared" si="0"/>
        <v>0</v>
      </c>
    </row>
    <row r="10" spans="1:17" s="295" customFormat="1" ht="15">
      <c r="A10" s="293" t="s">
        <v>1129</v>
      </c>
      <c r="B10" s="887" t="s">
        <v>709</v>
      </c>
      <c r="C10" s="294" t="s">
        <v>707</v>
      </c>
      <c r="D10" s="295">
        <f>Q10</f>
        <v>91731970</v>
      </c>
      <c r="E10" s="294">
        <v>7413174</v>
      </c>
      <c r="F10" s="294">
        <v>7413175</v>
      </c>
      <c r="G10" s="294">
        <v>7413175</v>
      </c>
      <c r="H10" s="294">
        <v>7413175</v>
      </c>
      <c r="I10" s="294">
        <v>7413175</v>
      </c>
      <c r="J10" s="294">
        <v>7413175</v>
      </c>
      <c r="K10" s="294">
        <v>7413175</v>
      </c>
      <c r="L10" s="294">
        <v>10187037</v>
      </c>
      <c r="M10" s="294">
        <v>7413175</v>
      </c>
      <c r="N10" s="294">
        <v>7413175</v>
      </c>
      <c r="O10" s="294">
        <v>7413175</v>
      </c>
      <c r="P10" s="294">
        <v>7413184</v>
      </c>
      <c r="Q10" s="295">
        <f t="shared" si="0"/>
        <v>91731970</v>
      </c>
    </row>
    <row r="11" spans="1:17" s="295" customFormat="1" ht="15">
      <c r="A11" s="293" t="s">
        <v>1130</v>
      </c>
      <c r="B11" s="882"/>
      <c r="C11" s="294" t="s">
        <v>708</v>
      </c>
      <c r="D11" s="295">
        <f>SUM(E11:P11)</f>
        <v>0</v>
      </c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>
        <f t="shared" si="0"/>
        <v>0</v>
      </c>
    </row>
    <row r="12" spans="1:17" s="295" customFormat="1" ht="15">
      <c r="A12" s="293" t="s">
        <v>1131</v>
      </c>
      <c r="B12" s="887" t="s">
        <v>710</v>
      </c>
      <c r="C12" s="294" t="s">
        <v>707</v>
      </c>
      <c r="D12" s="295">
        <f>Q12</f>
        <v>1985000</v>
      </c>
      <c r="E12" s="294">
        <v>165410</v>
      </c>
      <c r="F12" s="294">
        <v>165410</v>
      </c>
      <c r="G12" s="294">
        <v>165410</v>
      </c>
      <c r="H12" s="294">
        <v>165410</v>
      </c>
      <c r="I12" s="294">
        <v>165410</v>
      </c>
      <c r="J12" s="294">
        <v>165410</v>
      </c>
      <c r="K12" s="294">
        <v>165410</v>
      </c>
      <c r="L12" s="294">
        <v>165410</v>
      </c>
      <c r="M12" s="294">
        <v>165410</v>
      </c>
      <c r="N12" s="294">
        <v>165410</v>
      </c>
      <c r="O12" s="294">
        <v>165410</v>
      </c>
      <c r="P12" s="294">
        <v>165490</v>
      </c>
      <c r="Q12" s="295">
        <f t="shared" si="0"/>
        <v>1985000</v>
      </c>
    </row>
    <row r="13" spans="1:17" s="295" customFormat="1" ht="15">
      <c r="A13" s="293" t="s">
        <v>1132</v>
      </c>
      <c r="B13" s="893"/>
      <c r="C13" s="294" t="s">
        <v>708</v>
      </c>
      <c r="D13" s="295">
        <f aca="true" t="shared" si="1" ref="D13:D24">Q13</f>
        <v>0</v>
      </c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5">
        <f t="shared" si="0"/>
        <v>0</v>
      </c>
    </row>
    <row r="14" spans="1:17" s="295" customFormat="1" ht="15">
      <c r="A14" s="293" t="s">
        <v>1133</v>
      </c>
      <c r="B14" s="887" t="s">
        <v>711</v>
      </c>
      <c r="C14" s="294" t="s">
        <v>707</v>
      </c>
      <c r="D14" s="295">
        <f t="shared" si="1"/>
        <v>4637864</v>
      </c>
      <c r="E14" s="294">
        <v>236488</v>
      </c>
      <c r="F14" s="294">
        <v>236488</v>
      </c>
      <c r="G14" s="294">
        <v>2036488</v>
      </c>
      <c r="H14" s="294">
        <v>236488</v>
      </c>
      <c r="I14" s="294">
        <v>236488</v>
      </c>
      <c r="J14" s="294">
        <v>236488</v>
      </c>
      <c r="K14" s="294">
        <v>236488</v>
      </c>
      <c r="L14" s="294">
        <v>236488</v>
      </c>
      <c r="M14" s="294">
        <v>236488</v>
      </c>
      <c r="N14" s="294">
        <v>236488</v>
      </c>
      <c r="O14" s="294">
        <v>236488</v>
      </c>
      <c r="P14" s="294">
        <v>236496</v>
      </c>
      <c r="Q14" s="295">
        <f t="shared" si="0"/>
        <v>4637864</v>
      </c>
    </row>
    <row r="15" spans="1:17" s="295" customFormat="1" ht="15">
      <c r="A15" s="293" t="s">
        <v>1174</v>
      </c>
      <c r="B15" s="893"/>
      <c r="C15" s="294" t="s">
        <v>708</v>
      </c>
      <c r="D15" s="295">
        <f t="shared" si="1"/>
        <v>0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5">
        <f t="shared" si="0"/>
        <v>0</v>
      </c>
    </row>
    <row r="16" spans="1:17" s="295" customFormat="1" ht="15">
      <c r="A16" s="293" t="s">
        <v>1175</v>
      </c>
      <c r="B16" s="887" t="s">
        <v>576</v>
      </c>
      <c r="C16" s="294" t="s">
        <v>707</v>
      </c>
      <c r="D16" s="295">
        <f t="shared" si="1"/>
        <v>230064887</v>
      </c>
      <c r="E16" s="294">
        <v>19462876</v>
      </c>
      <c r="F16" s="294">
        <v>19145000</v>
      </c>
      <c r="G16" s="294">
        <v>19145000</v>
      </c>
      <c r="H16" s="294">
        <v>19145000</v>
      </c>
      <c r="I16" s="294">
        <v>19145000</v>
      </c>
      <c r="J16" s="294">
        <v>19145000</v>
      </c>
      <c r="K16" s="294">
        <v>19145000</v>
      </c>
      <c r="L16" s="294">
        <v>19145000</v>
      </c>
      <c r="M16" s="294">
        <v>19145000</v>
      </c>
      <c r="N16" s="294">
        <v>19145000</v>
      </c>
      <c r="O16" s="294">
        <v>19145000</v>
      </c>
      <c r="P16" s="294">
        <v>19152011</v>
      </c>
      <c r="Q16" s="295">
        <f t="shared" si="0"/>
        <v>230064887</v>
      </c>
    </row>
    <row r="17" spans="1:17" s="295" customFormat="1" ht="15">
      <c r="A17" s="293" t="s">
        <v>1176</v>
      </c>
      <c r="B17" s="882"/>
      <c r="C17" s="294" t="s">
        <v>708</v>
      </c>
      <c r="D17" s="295">
        <f t="shared" si="1"/>
        <v>0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5">
        <f t="shared" si="0"/>
        <v>0</v>
      </c>
    </row>
    <row r="18" spans="1:17" s="295" customFormat="1" ht="15">
      <c r="A18" s="293" t="s">
        <v>1177</v>
      </c>
      <c r="B18" s="887" t="s">
        <v>275</v>
      </c>
      <c r="C18" s="294" t="s">
        <v>707</v>
      </c>
      <c r="D18" s="295">
        <f t="shared" si="1"/>
        <v>21924410</v>
      </c>
      <c r="E18" s="294"/>
      <c r="F18" s="294"/>
      <c r="G18" s="294"/>
      <c r="H18" s="294">
        <v>21924410</v>
      </c>
      <c r="I18" s="294"/>
      <c r="J18" s="294"/>
      <c r="K18" s="294"/>
      <c r="L18" s="294"/>
      <c r="M18" s="294"/>
      <c r="N18" s="294"/>
      <c r="O18" s="294"/>
      <c r="P18" s="294"/>
      <c r="Q18" s="295">
        <f t="shared" si="0"/>
        <v>21924410</v>
      </c>
    </row>
    <row r="19" spans="1:17" s="295" customFormat="1" ht="15">
      <c r="A19" s="293" t="s">
        <v>1178</v>
      </c>
      <c r="B19" s="882"/>
      <c r="C19" s="294" t="s">
        <v>708</v>
      </c>
      <c r="D19" s="295">
        <f t="shared" si="1"/>
        <v>0</v>
      </c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5">
        <f t="shared" si="0"/>
        <v>0</v>
      </c>
    </row>
    <row r="20" spans="1:17" s="295" customFormat="1" ht="15">
      <c r="A20" s="293" t="s">
        <v>1179</v>
      </c>
      <c r="B20" s="887" t="s">
        <v>712</v>
      </c>
      <c r="C20" s="294" t="s">
        <v>707</v>
      </c>
      <c r="D20" s="295">
        <f t="shared" si="1"/>
        <v>75083233</v>
      </c>
      <c r="E20" s="294">
        <f>4646988+5869687</f>
        <v>10516675</v>
      </c>
      <c r="F20" s="294">
        <v>5869687</v>
      </c>
      <c r="G20" s="294">
        <v>5869687</v>
      </c>
      <c r="H20" s="294">
        <v>5869687</v>
      </c>
      <c r="I20" s="294">
        <v>5869687</v>
      </c>
      <c r="J20" s="294">
        <v>5869687</v>
      </c>
      <c r="K20" s="294">
        <v>5869687</v>
      </c>
      <c r="L20" s="294">
        <v>5869687</v>
      </c>
      <c r="M20" s="294">
        <v>5869687</v>
      </c>
      <c r="N20" s="294">
        <v>5869687</v>
      </c>
      <c r="O20" s="294">
        <v>5869687</v>
      </c>
      <c r="P20" s="294">
        <v>5869688</v>
      </c>
      <c r="Q20" s="295">
        <f t="shared" si="0"/>
        <v>75083233</v>
      </c>
    </row>
    <row r="21" spans="1:17" s="295" customFormat="1" ht="15">
      <c r="A21" s="293" t="s">
        <v>1180</v>
      </c>
      <c r="B21" s="882"/>
      <c r="C21" s="294" t="s">
        <v>708</v>
      </c>
      <c r="D21" s="295">
        <f t="shared" si="1"/>
        <v>0</v>
      </c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5">
        <f t="shared" si="0"/>
        <v>0</v>
      </c>
    </row>
    <row r="22" spans="1:17" s="295" customFormat="1" ht="15">
      <c r="A22" s="293" t="s">
        <v>1181</v>
      </c>
      <c r="B22" s="887" t="s">
        <v>32</v>
      </c>
      <c r="C22" s="294" t="s">
        <v>707</v>
      </c>
      <c r="D22" s="295">
        <f t="shared" si="1"/>
        <v>0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5">
        <f t="shared" si="0"/>
        <v>0</v>
      </c>
    </row>
    <row r="23" spans="1:17" s="295" customFormat="1" ht="15">
      <c r="A23" s="293" t="s">
        <v>1182</v>
      </c>
      <c r="B23" s="882"/>
      <c r="C23" s="294" t="s">
        <v>708</v>
      </c>
      <c r="D23" s="295">
        <f t="shared" si="1"/>
        <v>0</v>
      </c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5">
        <f t="shared" si="0"/>
        <v>0</v>
      </c>
    </row>
    <row r="24" spans="1:17" s="297" customFormat="1" ht="15">
      <c r="A24" s="293" t="s">
        <v>1183</v>
      </c>
      <c r="B24" s="296" t="s">
        <v>498</v>
      </c>
      <c r="C24" s="293" t="s">
        <v>707</v>
      </c>
      <c r="D24" s="295">
        <f t="shared" si="1"/>
        <v>459467156</v>
      </c>
      <c r="E24" s="293">
        <f aca="true" t="shared" si="2" ref="E24:P24">SUM(E6:E23)</f>
        <v>40626386</v>
      </c>
      <c r="F24" s="293">
        <f t="shared" si="2"/>
        <v>35661517</v>
      </c>
      <c r="G24" s="293">
        <f t="shared" si="2"/>
        <v>37520219</v>
      </c>
      <c r="H24" s="293">
        <f t="shared" si="2"/>
        <v>57585927</v>
      </c>
      <c r="I24" s="293">
        <f t="shared" si="2"/>
        <v>35661517</v>
      </c>
      <c r="J24" s="293">
        <f t="shared" si="2"/>
        <v>35661517</v>
      </c>
      <c r="K24" s="293">
        <f t="shared" si="2"/>
        <v>35661517</v>
      </c>
      <c r="L24" s="293">
        <f t="shared" si="2"/>
        <v>38435379</v>
      </c>
      <c r="M24" s="293">
        <f t="shared" si="2"/>
        <v>35661517</v>
      </c>
      <c r="N24" s="293">
        <f t="shared" si="2"/>
        <v>35661517</v>
      </c>
      <c r="O24" s="293">
        <f t="shared" si="2"/>
        <v>35661517</v>
      </c>
      <c r="P24" s="293">
        <f t="shared" si="2"/>
        <v>35668626</v>
      </c>
      <c r="Q24" s="295">
        <f t="shared" si="0"/>
        <v>459467156</v>
      </c>
    </row>
    <row r="25" spans="1:16" s="174" customFormat="1" ht="15">
      <c r="A25" s="293" t="s">
        <v>1184</v>
      </c>
      <c r="B25" s="175"/>
      <c r="C25" s="136" t="s">
        <v>708</v>
      </c>
      <c r="D25" s="136">
        <f>SUM(E25:P25)</f>
        <v>0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</row>
    <row r="26" spans="1:16" s="174" customFormat="1" ht="15">
      <c r="A26" s="293" t="s">
        <v>1185</v>
      </c>
      <c r="B26" s="175" t="s">
        <v>713</v>
      </c>
      <c r="C26" s="136" t="s">
        <v>707</v>
      </c>
      <c r="D26" s="295">
        <f>'4.b.m.'!H805</f>
        <v>36163045</v>
      </c>
      <c r="E26" s="360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</row>
    <row r="27" spans="1:16" s="174" customFormat="1" ht="15">
      <c r="A27" s="293" t="s">
        <v>1186</v>
      </c>
      <c r="B27" s="175"/>
      <c r="C27" s="136" t="s">
        <v>708</v>
      </c>
      <c r="D27" s="13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</row>
    <row r="28" spans="4:16" ht="15">
      <c r="D28" s="139">
        <f>SUM(D24:D27)</f>
        <v>495630201</v>
      </c>
      <c r="P28" s="132"/>
    </row>
    <row r="29" spans="1:16" ht="15">
      <c r="A29" s="137"/>
      <c r="B29" s="173" t="s">
        <v>2</v>
      </c>
      <c r="C29" s="137" t="s">
        <v>100</v>
      </c>
      <c r="D29" s="137" t="s">
        <v>4</v>
      </c>
      <c r="E29" s="137" t="s">
        <v>5</v>
      </c>
      <c r="F29" s="137" t="s">
        <v>6</v>
      </c>
      <c r="G29" s="137" t="s">
        <v>261</v>
      </c>
      <c r="H29" s="137" t="s">
        <v>601</v>
      </c>
      <c r="I29" s="137" t="s">
        <v>602</v>
      </c>
      <c r="J29" s="137" t="s">
        <v>603</v>
      </c>
      <c r="K29" s="137" t="s">
        <v>604</v>
      </c>
      <c r="L29" s="137" t="s">
        <v>10</v>
      </c>
      <c r="M29" s="137" t="s">
        <v>605</v>
      </c>
      <c r="N29" s="137" t="s">
        <v>606</v>
      </c>
      <c r="O29" s="137" t="s">
        <v>607</v>
      </c>
      <c r="P29" s="137" t="s">
        <v>608</v>
      </c>
    </row>
    <row r="30" spans="1:16" s="174" customFormat="1" ht="15">
      <c r="A30" s="136"/>
      <c r="B30" s="888" t="s">
        <v>714</v>
      </c>
      <c r="C30" s="890"/>
      <c r="D30" s="891" t="s">
        <v>693</v>
      </c>
      <c r="E30" s="890" t="s">
        <v>1147</v>
      </c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1"/>
    </row>
    <row r="31" spans="1:16" s="174" customFormat="1" ht="15">
      <c r="A31" s="136"/>
      <c r="B31" s="889"/>
      <c r="C31" s="890" t="s">
        <v>693</v>
      </c>
      <c r="D31" s="891"/>
      <c r="E31" s="136" t="s">
        <v>694</v>
      </c>
      <c r="F31" s="136" t="s">
        <v>695</v>
      </c>
      <c r="G31" s="136" t="s">
        <v>696</v>
      </c>
      <c r="H31" s="136" t="s">
        <v>697</v>
      </c>
      <c r="I31" s="136" t="s">
        <v>698</v>
      </c>
      <c r="J31" s="136" t="s">
        <v>699</v>
      </c>
      <c r="K31" s="136" t="s">
        <v>700</v>
      </c>
      <c r="L31" s="136" t="s">
        <v>701</v>
      </c>
      <c r="M31" s="136" t="s">
        <v>702</v>
      </c>
      <c r="N31" s="136" t="s">
        <v>703</v>
      </c>
      <c r="O31" s="136" t="s">
        <v>704</v>
      </c>
      <c r="P31" s="136" t="s">
        <v>705</v>
      </c>
    </row>
    <row r="32" spans="1:17" s="295" customFormat="1" ht="15">
      <c r="A32" s="293" t="s">
        <v>1125</v>
      </c>
      <c r="B32" s="887" t="s">
        <v>118</v>
      </c>
      <c r="C32" s="294" t="s">
        <v>707</v>
      </c>
      <c r="D32" s="295">
        <f>Q32</f>
        <v>87600142</v>
      </c>
      <c r="E32" s="294">
        <v>7300000</v>
      </c>
      <c r="F32" s="294">
        <v>7300000</v>
      </c>
      <c r="G32" s="294">
        <v>7300000</v>
      </c>
      <c r="H32" s="294">
        <v>7300000</v>
      </c>
      <c r="I32" s="294">
        <v>7300000</v>
      </c>
      <c r="J32" s="294">
        <v>7300000</v>
      </c>
      <c r="K32" s="294">
        <v>7300000</v>
      </c>
      <c r="L32" s="294">
        <v>7300000</v>
      </c>
      <c r="M32" s="294">
        <v>7300000</v>
      </c>
      <c r="N32" s="294">
        <v>7300000</v>
      </c>
      <c r="O32" s="294">
        <v>7300000</v>
      </c>
      <c r="P32" s="294">
        <v>7300142</v>
      </c>
      <c r="Q32" s="295">
        <f aca="true" t="shared" si="3" ref="Q32:Q57">SUM(E32:P32)</f>
        <v>87600142</v>
      </c>
    </row>
    <row r="33" spans="1:17" s="295" customFormat="1" ht="15">
      <c r="A33" s="293" t="s">
        <v>1126</v>
      </c>
      <c r="B33" s="882"/>
      <c r="C33" s="294" t="s">
        <v>708</v>
      </c>
      <c r="D33" s="295">
        <f aca="true" t="shared" si="4" ref="D33:D55">Q33</f>
        <v>0</v>
      </c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5">
        <f t="shared" si="3"/>
        <v>0</v>
      </c>
    </row>
    <row r="34" spans="1:17" s="295" customFormat="1" ht="15">
      <c r="A34" s="293" t="s">
        <v>1127</v>
      </c>
      <c r="B34" s="887" t="s">
        <v>133</v>
      </c>
      <c r="C34" s="294" t="s">
        <v>707</v>
      </c>
      <c r="D34" s="295">
        <f t="shared" si="4"/>
        <v>0</v>
      </c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5">
        <f t="shared" si="3"/>
        <v>0</v>
      </c>
    </row>
    <row r="35" spans="1:17" s="295" customFormat="1" ht="15">
      <c r="A35" s="293" t="s">
        <v>1128</v>
      </c>
      <c r="B35" s="882"/>
      <c r="C35" s="294" t="s">
        <v>708</v>
      </c>
      <c r="D35" s="295">
        <f t="shared" si="4"/>
        <v>0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5">
        <f t="shared" si="3"/>
        <v>0</v>
      </c>
    </row>
    <row r="36" spans="1:17" s="295" customFormat="1" ht="15">
      <c r="A36" s="293" t="s">
        <v>1129</v>
      </c>
      <c r="B36" s="887" t="s">
        <v>715</v>
      </c>
      <c r="C36" s="294" t="s">
        <v>707</v>
      </c>
      <c r="D36" s="295">
        <f t="shared" si="4"/>
        <v>15332320</v>
      </c>
      <c r="E36" s="294">
        <v>1277690</v>
      </c>
      <c r="F36" s="294">
        <v>1277690</v>
      </c>
      <c r="G36" s="294">
        <v>1277690</v>
      </c>
      <c r="H36" s="294">
        <v>1277690</v>
      </c>
      <c r="I36" s="294">
        <v>1277690</v>
      </c>
      <c r="J36" s="294">
        <v>1277690</v>
      </c>
      <c r="K36" s="294">
        <v>1277690</v>
      </c>
      <c r="L36" s="294">
        <v>1277690</v>
      </c>
      <c r="M36" s="294">
        <v>1277690</v>
      </c>
      <c r="N36" s="294">
        <v>1277690</v>
      </c>
      <c r="O36" s="294">
        <v>1277690</v>
      </c>
      <c r="P36" s="294">
        <v>1277730</v>
      </c>
      <c r="Q36" s="295">
        <f t="shared" si="3"/>
        <v>15332320</v>
      </c>
    </row>
    <row r="37" spans="1:17" s="295" customFormat="1" ht="15">
      <c r="A37" s="293" t="s">
        <v>1130</v>
      </c>
      <c r="B37" s="882"/>
      <c r="C37" s="294" t="s">
        <v>708</v>
      </c>
      <c r="D37" s="295">
        <f t="shared" si="4"/>
        <v>0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5">
        <f t="shared" si="3"/>
        <v>0</v>
      </c>
    </row>
    <row r="38" spans="1:17" s="295" customFormat="1" ht="15">
      <c r="A38" s="293" t="s">
        <v>1131</v>
      </c>
      <c r="B38" s="887" t="s">
        <v>716</v>
      </c>
      <c r="C38" s="294" t="s">
        <v>707</v>
      </c>
      <c r="D38" s="295">
        <f t="shared" si="4"/>
        <v>2907800</v>
      </c>
      <c r="E38" s="294">
        <v>242316</v>
      </c>
      <c r="F38" s="294">
        <v>242316</v>
      </c>
      <c r="G38" s="294">
        <v>242316</v>
      </c>
      <c r="H38" s="294">
        <v>242316</v>
      </c>
      <c r="I38" s="294">
        <v>242316</v>
      </c>
      <c r="J38" s="294">
        <v>242316</v>
      </c>
      <c r="K38" s="294">
        <v>242316</v>
      </c>
      <c r="L38" s="294">
        <v>242316</v>
      </c>
      <c r="M38" s="294">
        <v>242316</v>
      </c>
      <c r="N38" s="294">
        <v>242316</v>
      </c>
      <c r="O38" s="294">
        <v>242316</v>
      </c>
      <c r="P38" s="294">
        <v>242324</v>
      </c>
      <c r="Q38" s="295">
        <f t="shared" si="3"/>
        <v>2907800</v>
      </c>
    </row>
    <row r="39" spans="1:17" s="295" customFormat="1" ht="15">
      <c r="A39" s="293" t="s">
        <v>1132</v>
      </c>
      <c r="B39" s="882"/>
      <c r="C39" s="294" t="s">
        <v>708</v>
      </c>
      <c r="D39" s="295">
        <f t="shared" si="4"/>
        <v>0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5">
        <f t="shared" si="3"/>
        <v>0</v>
      </c>
    </row>
    <row r="40" spans="1:17" s="295" customFormat="1" ht="15">
      <c r="A40" s="293" t="s">
        <v>1133</v>
      </c>
      <c r="B40" s="887" t="s">
        <v>717</v>
      </c>
      <c r="C40" s="294" t="s">
        <v>707</v>
      </c>
      <c r="D40" s="295">
        <f t="shared" si="4"/>
        <v>0</v>
      </c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5">
        <f t="shared" si="3"/>
        <v>0</v>
      </c>
    </row>
    <row r="41" spans="1:17" s="295" customFormat="1" ht="15">
      <c r="A41" s="293" t="s">
        <v>1174</v>
      </c>
      <c r="B41" s="882"/>
      <c r="C41" s="294" t="s">
        <v>708</v>
      </c>
      <c r="D41" s="295">
        <f t="shared" si="4"/>
        <v>0</v>
      </c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5">
        <f t="shared" si="3"/>
        <v>0</v>
      </c>
    </row>
    <row r="42" spans="1:17" s="295" customFormat="1" ht="15">
      <c r="A42" s="293" t="s">
        <v>1175</v>
      </c>
      <c r="B42" s="887" t="s">
        <v>718</v>
      </c>
      <c r="C42" s="294" t="s">
        <v>707</v>
      </c>
      <c r="D42" s="295">
        <f t="shared" si="4"/>
        <v>9237600</v>
      </c>
      <c r="E42" s="294">
        <f>600000+719800</f>
        <v>1319800</v>
      </c>
      <c r="F42" s="294">
        <v>719800</v>
      </c>
      <c r="G42" s="294">
        <v>719800</v>
      </c>
      <c r="H42" s="294">
        <v>719800</v>
      </c>
      <c r="I42" s="294">
        <v>719800</v>
      </c>
      <c r="J42" s="294">
        <v>719800</v>
      </c>
      <c r="K42" s="294">
        <v>719800</v>
      </c>
      <c r="L42" s="294">
        <v>719800</v>
      </c>
      <c r="M42" s="294">
        <v>719800</v>
      </c>
      <c r="N42" s="294">
        <v>719800</v>
      </c>
      <c r="O42" s="294">
        <v>719800</v>
      </c>
      <c r="P42" s="294">
        <v>719800</v>
      </c>
      <c r="Q42" s="295">
        <f t="shared" si="3"/>
        <v>9237600</v>
      </c>
    </row>
    <row r="43" spans="1:17" s="295" customFormat="1" ht="15">
      <c r="A43" s="293" t="s">
        <v>1176</v>
      </c>
      <c r="B43" s="882"/>
      <c r="C43" s="294" t="s">
        <v>708</v>
      </c>
      <c r="D43" s="295">
        <f t="shared" si="4"/>
        <v>0</v>
      </c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5">
        <f t="shared" si="3"/>
        <v>0</v>
      </c>
    </row>
    <row r="44" spans="1:17" s="295" customFormat="1" ht="15">
      <c r="A44" s="293" t="s">
        <v>1177</v>
      </c>
      <c r="B44" s="881" t="s">
        <v>198</v>
      </c>
      <c r="C44" s="294" t="s">
        <v>707</v>
      </c>
      <c r="D44" s="295">
        <f t="shared" si="4"/>
        <v>5510000</v>
      </c>
      <c r="E44" s="294"/>
      <c r="F44" s="294"/>
      <c r="G44" s="294">
        <v>2755000</v>
      </c>
      <c r="H44" s="294"/>
      <c r="I44" s="294"/>
      <c r="J44" s="294"/>
      <c r="K44" s="294"/>
      <c r="L44" s="294"/>
      <c r="M44" s="294">
        <v>2755000</v>
      </c>
      <c r="N44" s="294"/>
      <c r="O44" s="294"/>
      <c r="P44" s="294"/>
      <c r="Q44" s="295">
        <f t="shared" si="3"/>
        <v>5510000</v>
      </c>
    </row>
    <row r="45" spans="1:17" s="295" customFormat="1" ht="15">
      <c r="A45" s="293" t="s">
        <v>1178</v>
      </c>
      <c r="B45" s="882"/>
      <c r="C45" s="294" t="s">
        <v>708</v>
      </c>
      <c r="D45" s="295">
        <f t="shared" si="4"/>
        <v>0</v>
      </c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5">
        <f t="shared" si="3"/>
        <v>0</v>
      </c>
    </row>
    <row r="46" spans="1:17" s="295" customFormat="1" ht="15">
      <c r="A46" s="293" t="s">
        <v>1179</v>
      </c>
      <c r="B46" s="881" t="s">
        <v>214</v>
      </c>
      <c r="C46" s="294" t="s">
        <v>707</v>
      </c>
      <c r="D46" s="295">
        <f t="shared" si="4"/>
        <v>8250000</v>
      </c>
      <c r="E46" s="294">
        <v>687500</v>
      </c>
      <c r="F46" s="294">
        <v>687500</v>
      </c>
      <c r="G46" s="294">
        <v>687500</v>
      </c>
      <c r="H46" s="294">
        <v>687500</v>
      </c>
      <c r="I46" s="294">
        <v>687500</v>
      </c>
      <c r="J46" s="294">
        <v>687500</v>
      </c>
      <c r="K46" s="294">
        <v>687500</v>
      </c>
      <c r="L46" s="294">
        <v>687500</v>
      </c>
      <c r="M46" s="294">
        <v>687500</v>
      </c>
      <c r="N46" s="294">
        <v>687500</v>
      </c>
      <c r="O46" s="294">
        <v>687500</v>
      </c>
      <c r="P46" s="294">
        <v>687500</v>
      </c>
      <c r="Q46" s="295">
        <f t="shared" si="3"/>
        <v>8250000</v>
      </c>
    </row>
    <row r="47" spans="1:17" s="295" customFormat="1" ht="15">
      <c r="A47" s="293" t="s">
        <v>1180</v>
      </c>
      <c r="B47" s="882"/>
      <c r="C47" s="294" t="s">
        <v>708</v>
      </c>
      <c r="D47" s="295">
        <f t="shared" si="4"/>
        <v>0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5">
        <f t="shared" si="3"/>
        <v>0</v>
      </c>
    </row>
    <row r="48" spans="1:17" s="295" customFormat="1" ht="15">
      <c r="A48" s="293" t="s">
        <v>1181</v>
      </c>
      <c r="B48" s="881" t="s">
        <v>277</v>
      </c>
      <c r="C48" s="294" t="s">
        <v>707</v>
      </c>
      <c r="D48" s="295">
        <f t="shared" si="4"/>
        <v>26024000</v>
      </c>
      <c r="E48" s="294">
        <v>2168666</v>
      </c>
      <c r="F48" s="294">
        <v>2168666</v>
      </c>
      <c r="G48" s="294">
        <v>2168666</v>
      </c>
      <c r="H48" s="294">
        <v>2168666</v>
      </c>
      <c r="I48" s="294">
        <v>2168666</v>
      </c>
      <c r="J48" s="294">
        <v>2168666</v>
      </c>
      <c r="K48" s="294">
        <v>2168666</v>
      </c>
      <c r="L48" s="294">
        <v>2168666</v>
      </c>
      <c r="M48" s="294">
        <v>2168666</v>
      </c>
      <c r="N48" s="294">
        <v>2168666</v>
      </c>
      <c r="O48" s="294">
        <v>2168666</v>
      </c>
      <c r="P48" s="294">
        <v>2168674</v>
      </c>
      <c r="Q48" s="295">
        <f t="shared" si="3"/>
        <v>26024000</v>
      </c>
    </row>
    <row r="49" spans="1:17" s="295" customFormat="1" ht="15">
      <c r="A49" s="293" t="s">
        <v>1182</v>
      </c>
      <c r="B49" s="882"/>
      <c r="C49" s="294" t="s">
        <v>708</v>
      </c>
      <c r="D49" s="295">
        <f t="shared" si="4"/>
        <v>0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5">
        <f t="shared" si="3"/>
        <v>0</v>
      </c>
    </row>
    <row r="50" spans="1:17" s="295" customFormat="1" ht="15">
      <c r="A50" s="293" t="s">
        <v>1183</v>
      </c>
      <c r="B50" s="881" t="s">
        <v>237</v>
      </c>
      <c r="C50" s="294" t="s">
        <v>707</v>
      </c>
      <c r="D50" s="295">
        <f t="shared" si="4"/>
        <v>0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5">
        <f t="shared" si="3"/>
        <v>0</v>
      </c>
    </row>
    <row r="51" spans="1:17" s="295" customFormat="1" ht="15">
      <c r="A51" s="293" t="s">
        <v>1184</v>
      </c>
      <c r="B51" s="882"/>
      <c r="C51" s="294" t="s">
        <v>708</v>
      </c>
      <c r="D51" s="295">
        <f t="shared" si="4"/>
        <v>0</v>
      </c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5">
        <f t="shared" si="3"/>
        <v>0</v>
      </c>
    </row>
    <row r="52" spans="1:17" s="295" customFormat="1" ht="15">
      <c r="A52" s="293" t="s">
        <v>1185</v>
      </c>
      <c r="B52" s="883" t="s">
        <v>245</v>
      </c>
      <c r="C52" s="294" t="s">
        <v>707</v>
      </c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5">
        <f t="shared" si="3"/>
        <v>0</v>
      </c>
    </row>
    <row r="53" spans="1:17" s="295" customFormat="1" ht="15">
      <c r="A53" s="293" t="s">
        <v>1186</v>
      </c>
      <c r="B53" s="884"/>
      <c r="C53" s="294" t="s">
        <v>708</v>
      </c>
      <c r="D53" s="295">
        <f t="shared" si="4"/>
        <v>0</v>
      </c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5">
        <f t="shared" si="3"/>
        <v>0</v>
      </c>
    </row>
    <row r="54" spans="1:17" s="295" customFormat="1" ht="15">
      <c r="A54" s="293" t="s">
        <v>1187</v>
      </c>
      <c r="B54" s="881" t="s">
        <v>253</v>
      </c>
      <c r="C54" s="294" t="s">
        <v>707</v>
      </c>
      <c r="D54" s="295">
        <f t="shared" si="4"/>
        <v>240000</v>
      </c>
      <c r="E54" s="294">
        <v>20000</v>
      </c>
      <c r="F54" s="294">
        <v>20000</v>
      </c>
      <c r="G54" s="294">
        <v>20000</v>
      </c>
      <c r="H54" s="294">
        <v>20000</v>
      </c>
      <c r="I54" s="294">
        <v>20000</v>
      </c>
      <c r="J54" s="294">
        <v>20000</v>
      </c>
      <c r="K54" s="294">
        <v>20000</v>
      </c>
      <c r="L54" s="294">
        <v>20000</v>
      </c>
      <c r="M54" s="294">
        <v>20000</v>
      </c>
      <c r="N54" s="294">
        <v>20000</v>
      </c>
      <c r="O54" s="294">
        <v>20000</v>
      </c>
      <c r="P54" s="294">
        <v>20000</v>
      </c>
      <c r="Q54" s="295">
        <f t="shared" si="3"/>
        <v>240000</v>
      </c>
    </row>
    <row r="55" spans="1:17" s="295" customFormat="1" ht="15">
      <c r="A55" s="293" t="s">
        <v>1188</v>
      </c>
      <c r="B55" s="882"/>
      <c r="C55" s="294" t="s">
        <v>708</v>
      </c>
      <c r="D55" s="295">
        <f t="shared" si="4"/>
        <v>0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5">
        <f t="shared" si="3"/>
        <v>0</v>
      </c>
    </row>
    <row r="56" spans="1:17" s="297" customFormat="1" ht="15">
      <c r="A56" s="293" t="s">
        <v>1189</v>
      </c>
      <c r="B56" s="885" t="s">
        <v>719</v>
      </c>
      <c r="C56" s="293" t="s">
        <v>707</v>
      </c>
      <c r="D56" s="295">
        <f>D32+D36+D38+D44+D46+D48+D50+D54+D42</f>
        <v>155101862</v>
      </c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5">
        <f t="shared" si="3"/>
        <v>0</v>
      </c>
    </row>
    <row r="57" spans="1:17" s="297" customFormat="1" ht="15">
      <c r="A57" s="293" t="s">
        <v>1190</v>
      </c>
      <c r="B57" s="886"/>
      <c r="C57" s="293" t="s">
        <v>708</v>
      </c>
      <c r="D57" s="295">
        <f>SUM(E57:P57)</f>
        <v>0</v>
      </c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5">
        <f t="shared" si="3"/>
        <v>0</v>
      </c>
    </row>
    <row r="58" spans="1:17" s="295" customFormat="1" ht="15">
      <c r="A58" s="293" t="s">
        <v>1191</v>
      </c>
      <c r="B58" s="881" t="s">
        <v>720</v>
      </c>
      <c r="C58" s="294" t="s">
        <v>707</v>
      </c>
      <c r="D58" s="295">
        <v>340528339</v>
      </c>
      <c r="E58" s="294">
        <v>340528339</v>
      </c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5">
        <f>SUM(E60:P60)</f>
        <v>0</v>
      </c>
    </row>
    <row r="59" spans="1:17" s="295" customFormat="1" ht="15">
      <c r="A59" s="293" t="s">
        <v>1192</v>
      </c>
      <c r="B59" s="882"/>
      <c r="C59" s="294" t="s">
        <v>708</v>
      </c>
      <c r="D59" s="295">
        <f>SUM(E59:P59)</f>
        <v>0</v>
      </c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5">
        <f>SUM(Q32:Q58)</f>
        <v>155101862</v>
      </c>
    </row>
    <row r="60" ht="15">
      <c r="D60" s="403">
        <f>SUM(D56:D59)</f>
        <v>495630201</v>
      </c>
    </row>
  </sheetData>
  <sheetProtection/>
  <mergeCells count="30">
    <mergeCell ref="B4:B5"/>
    <mergeCell ref="C4:D4"/>
    <mergeCell ref="E4:P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30:B31"/>
    <mergeCell ref="C30:D30"/>
    <mergeCell ref="E30:P30"/>
    <mergeCell ref="C31:D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1" r:id="rId1"/>
  <headerFooter>
    <oddHeader>&amp;LMAGYARPOLÁNY KÖZSÉG 
ÖNKORMÁNYZATA&amp;C2021. ÉVI KÖLTSÉGVETÉS
bevételi és kiadási előirányzatok
felhasználási ütemterve&amp;R7. melléklet a
2/2021. (II. 20.)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3.00390625" style="0" bestFit="1" customWidth="1"/>
    <col min="2" max="2" width="43.875" style="0" customWidth="1"/>
    <col min="3" max="8" width="18.625" style="0" customWidth="1"/>
  </cols>
  <sheetData>
    <row r="1" spans="2:8" ht="20.25" customHeight="1">
      <c r="B1" s="10" t="s">
        <v>2</v>
      </c>
      <c r="C1" s="10" t="s">
        <v>100</v>
      </c>
      <c r="D1" s="10" t="s">
        <v>4</v>
      </c>
      <c r="E1" s="10" t="s">
        <v>5</v>
      </c>
      <c r="F1" s="10" t="s">
        <v>6</v>
      </c>
      <c r="G1" s="10" t="s">
        <v>261</v>
      </c>
      <c r="H1" s="10" t="s">
        <v>601</v>
      </c>
    </row>
    <row r="2" spans="1:8" ht="15">
      <c r="A2" s="900">
        <v>1</v>
      </c>
      <c r="B2" s="112" t="s">
        <v>619</v>
      </c>
      <c r="C2" s="902" t="s">
        <v>620</v>
      </c>
      <c r="D2" s="904" t="s">
        <v>621</v>
      </c>
      <c r="E2" s="897"/>
      <c r="F2" s="896" t="s">
        <v>622</v>
      </c>
      <c r="G2" s="896"/>
      <c r="H2" s="897"/>
    </row>
    <row r="3" spans="1:8" ht="15">
      <c r="A3" s="900"/>
      <c r="B3" s="113"/>
      <c r="C3" s="903"/>
      <c r="D3" s="114" t="s">
        <v>623</v>
      </c>
      <c r="E3" s="115" t="s">
        <v>782</v>
      </c>
      <c r="F3" s="115" t="s">
        <v>623</v>
      </c>
      <c r="G3" s="115" t="s">
        <v>624</v>
      </c>
      <c r="H3" s="116" t="s">
        <v>782</v>
      </c>
    </row>
    <row r="4" spans="1:8" ht="15">
      <c r="A4" s="287">
        <f>A2+1</f>
        <v>2</v>
      </c>
      <c r="B4" s="112" t="s">
        <v>625</v>
      </c>
      <c r="C4" s="114" t="s">
        <v>626</v>
      </c>
      <c r="D4" s="114">
        <v>100</v>
      </c>
      <c r="E4" s="127">
        <v>153000</v>
      </c>
      <c r="F4" s="128"/>
      <c r="G4" s="128"/>
      <c r="H4" s="128"/>
    </row>
    <row r="5" spans="1:8" ht="15">
      <c r="A5" s="287">
        <f aca="true" t="shared" si="0" ref="A5:A15">A4+1</f>
        <v>3</v>
      </c>
      <c r="B5" s="112" t="s">
        <v>627</v>
      </c>
      <c r="C5" s="114" t="s">
        <v>626</v>
      </c>
      <c r="D5" s="114">
        <v>100</v>
      </c>
      <c r="E5" s="127">
        <v>261000</v>
      </c>
      <c r="F5" s="128"/>
      <c r="G5" s="128"/>
      <c r="H5" s="128"/>
    </row>
    <row r="6" spans="1:8" ht="45">
      <c r="A6" s="287">
        <f t="shared" si="0"/>
        <v>4</v>
      </c>
      <c r="B6" s="117" t="s">
        <v>817</v>
      </c>
      <c r="C6" s="371"/>
      <c r="D6" s="371"/>
      <c r="E6" s="372"/>
      <c r="F6" s="129"/>
      <c r="G6" s="129"/>
      <c r="H6" s="129"/>
    </row>
    <row r="7" spans="1:8" ht="15">
      <c r="A7" s="287">
        <f t="shared" si="0"/>
        <v>5</v>
      </c>
      <c r="B7" s="898" t="s">
        <v>628</v>
      </c>
      <c r="C7" s="118"/>
      <c r="D7" s="119"/>
      <c r="E7" s="130"/>
      <c r="F7" s="127">
        <v>100</v>
      </c>
      <c r="G7" s="127">
        <v>1</v>
      </c>
      <c r="H7" s="127">
        <v>111000</v>
      </c>
    </row>
    <row r="8" spans="1:8" ht="15">
      <c r="A8" s="287">
        <f t="shared" si="0"/>
        <v>6</v>
      </c>
      <c r="B8" s="899"/>
      <c r="C8" s="118"/>
      <c r="D8" s="119"/>
      <c r="E8" s="130"/>
      <c r="F8" s="127">
        <v>50</v>
      </c>
      <c r="G8" s="127">
        <v>6</v>
      </c>
      <c r="H8" s="127">
        <v>333000</v>
      </c>
    </row>
    <row r="9" spans="1:8" ht="15">
      <c r="A9" s="287">
        <f t="shared" si="0"/>
        <v>7</v>
      </c>
      <c r="B9" s="898" t="s">
        <v>629</v>
      </c>
      <c r="C9" s="118"/>
      <c r="D9" s="119"/>
      <c r="E9" s="130"/>
      <c r="F9" s="127">
        <v>100</v>
      </c>
      <c r="G9" s="127">
        <v>2</v>
      </c>
      <c r="H9" s="127">
        <v>151700</v>
      </c>
    </row>
    <row r="10" spans="1:8" ht="15">
      <c r="A10" s="287">
        <f t="shared" si="0"/>
        <v>8</v>
      </c>
      <c r="B10" s="899"/>
      <c r="C10" s="118"/>
      <c r="D10" s="119"/>
      <c r="E10" s="130"/>
      <c r="F10" s="127">
        <v>50</v>
      </c>
      <c r="G10" s="127">
        <v>25</v>
      </c>
      <c r="H10" s="127">
        <v>948125</v>
      </c>
    </row>
    <row r="11" spans="1:8" ht="15">
      <c r="A11" s="287">
        <f t="shared" si="0"/>
        <v>9</v>
      </c>
      <c r="B11" s="901"/>
      <c r="C11" s="118"/>
      <c r="D11" s="119"/>
      <c r="E11" s="130"/>
      <c r="F11" s="127"/>
      <c r="G11" s="127"/>
      <c r="H11" s="127"/>
    </row>
    <row r="12" spans="1:8" ht="15">
      <c r="A12" s="287">
        <f t="shared" si="0"/>
        <v>10</v>
      </c>
      <c r="B12" s="901"/>
      <c r="C12" s="118"/>
      <c r="D12" s="119"/>
      <c r="E12" s="130"/>
      <c r="F12" s="127"/>
      <c r="G12" s="127"/>
      <c r="H12" s="127"/>
    </row>
    <row r="13" spans="1:8" ht="15">
      <c r="A13" s="287">
        <f t="shared" si="0"/>
        <v>11</v>
      </c>
      <c r="B13" s="901"/>
      <c r="C13" s="118"/>
      <c r="D13" s="119"/>
      <c r="E13" s="130"/>
      <c r="F13" s="127"/>
      <c r="G13" s="127"/>
      <c r="H13" s="127"/>
    </row>
    <row r="14" spans="1:8" ht="15">
      <c r="A14" s="287">
        <f t="shared" si="0"/>
        <v>12</v>
      </c>
      <c r="B14" s="901"/>
      <c r="C14" s="118"/>
      <c r="D14" s="119"/>
      <c r="E14" s="130"/>
      <c r="F14" s="127"/>
      <c r="G14" s="127"/>
      <c r="H14" s="127"/>
    </row>
    <row r="15" spans="1:8" ht="29.25" customHeight="1">
      <c r="A15" s="287">
        <f t="shared" si="0"/>
        <v>13</v>
      </c>
      <c r="B15" s="112" t="s">
        <v>635</v>
      </c>
      <c r="C15" s="112"/>
      <c r="D15" s="112"/>
      <c r="E15" s="128">
        <f>SUM(E4:E14)</f>
        <v>414000</v>
      </c>
      <c r="F15" s="128"/>
      <c r="G15" s="128"/>
      <c r="H15" s="128">
        <f>SUM(H7:H14)</f>
        <v>1543825</v>
      </c>
    </row>
    <row r="16" spans="2:8" ht="32.25" customHeight="1">
      <c r="B16" s="123" t="s">
        <v>630</v>
      </c>
      <c r="C16" s="111"/>
      <c r="D16" s="111"/>
      <c r="E16" s="111"/>
      <c r="F16" s="111"/>
      <c r="G16" s="111"/>
      <c r="H16" s="111"/>
    </row>
    <row r="17" spans="2:8" ht="39" customHeight="1">
      <c r="B17" s="121" t="s">
        <v>631</v>
      </c>
      <c r="C17" s="111" t="s">
        <v>1254</v>
      </c>
      <c r="D17" s="111"/>
      <c r="E17" s="111"/>
      <c r="F17" s="111"/>
      <c r="G17" s="111"/>
      <c r="H17" s="111"/>
    </row>
    <row r="18" spans="2:8" ht="15">
      <c r="B18" s="122"/>
      <c r="C18" s="111" t="s">
        <v>1255</v>
      </c>
      <c r="D18" s="111"/>
      <c r="E18" s="111"/>
      <c r="F18" s="111"/>
      <c r="G18" s="111"/>
      <c r="H18" s="111"/>
    </row>
    <row r="19" spans="2:8" ht="15">
      <c r="B19" s="122"/>
      <c r="C19" s="111"/>
      <c r="D19" s="111"/>
      <c r="E19" s="111"/>
      <c r="F19" s="111"/>
      <c r="G19" s="111"/>
      <c r="H19" s="111"/>
    </row>
    <row r="20" spans="2:8" ht="36.75" customHeight="1">
      <c r="B20" s="121"/>
      <c r="C20" s="120"/>
      <c r="D20" s="111"/>
      <c r="E20" s="111"/>
      <c r="F20" s="111"/>
      <c r="G20" s="111"/>
      <c r="H20" s="111"/>
    </row>
    <row r="21" spans="3:8" ht="15">
      <c r="C21" s="120"/>
      <c r="D21" s="111"/>
      <c r="E21" s="111"/>
      <c r="F21" s="111"/>
      <c r="G21" s="111"/>
      <c r="H21" s="111"/>
    </row>
    <row r="22" spans="3:8" ht="15">
      <c r="C22" s="120"/>
      <c r="D22" s="111"/>
      <c r="E22" s="111"/>
      <c r="F22" s="111"/>
      <c r="G22" s="111"/>
      <c r="H22" s="111"/>
    </row>
    <row r="23" spans="3:8" ht="15">
      <c r="C23" s="111"/>
      <c r="D23" s="111"/>
      <c r="E23" s="111"/>
      <c r="F23" s="111"/>
      <c r="G23" s="111"/>
      <c r="H23" s="111"/>
    </row>
  </sheetData>
  <sheetProtection/>
  <mergeCells count="8">
    <mergeCell ref="F2:H2"/>
    <mergeCell ref="B7:B8"/>
    <mergeCell ref="A2:A3"/>
    <mergeCell ref="B9:B10"/>
    <mergeCell ref="B11:B12"/>
    <mergeCell ref="B13:B14"/>
    <mergeCell ref="C2:C3"/>
    <mergeCell ref="D2:E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4" r:id="rId1"/>
  <headerFooter>
    <oddHeader>&amp;LMAGYARPOLÁNY KÖZSÉG
ÖNKORMÁNYZATA&amp;C2021. ÉVI KÖLTSÉGVETÉS&amp;R8. melléklet a
2/2021. (II. 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Hewlett-Packard Company</cp:lastModifiedBy>
  <cp:lastPrinted>2021-02-12T16:36:10Z</cp:lastPrinted>
  <dcterms:created xsi:type="dcterms:W3CDTF">2015-02-08T21:03:33Z</dcterms:created>
  <dcterms:modified xsi:type="dcterms:W3CDTF">2021-02-17T10:55:28Z</dcterms:modified>
  <cp:category/>
  <cp:version/>
  <cp:contentType/>
  <cp:contentStatus/>
</cp:coreProperties>
</file>